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ler\BLM_183\BLM183_Uygulama Meteryallerim\Excel\"/>
    </mc:Choice>
  </mc:AlternateContent>
  <bookViews>
    <workbookView xWindow="120" yWindow="135" windowWidth="9600" windowHeight="6975" tabRatio="853"/>
  </bookViews>
  <sheets>
    <sheet name="Mat.Fonk." sheetId="4" r:id="rId1"/>
    <sheet name="Met.Fonk." sheetId="6" r:id="rId2"/>
    <sheet name="Tarih Fonksiyonları" sheetId="17" r:id="rId3"/>
    <sheet name="ParçaAl" sheetId="11" r:id="rId4"/>
    <sheet name="Sıralama" sheetId="1" r:id="rId5"/>
    <sheet name="Eğer_1" sheetId="16" r:id="rId6"/>
    <sheet name="Eğer_2" sheetId="5" r:id="rId7"/>
    <sheet name="Eğer_3" sheetId="15" r:id="rId8"/>
    <sheet name="Eğer_4" sheetId="14" r:id="rId9"/>
    <sheet name="Eğer-5" sheetId="9" r:id="rId10"/>
    <sheet name="Veri Doğ.Mantık" sheetId="8" r:id="rId11"/>
  </sheets>
  <calcPr calcId="152511"/>
</workbook>
</file>

<file path=xl/calcChain.xml><?xml version="1.0" encoding="utf-8"?>
<calcChain xmlns="http://schemas.openxmlformats.org/spreadsheetml/2006/main">
  <c r="T6" i="5" l="1"/>
  <c r="D26" i="17" l="1"/>
  <c r="D25" i="17"/>
  <c r="D24" i="17"/>
  <c r="D23" i="17"/>
  <c r="D22" i="17"/>
  <c r="B12" i="17"/>
  <c r="B2" i="17"/>
  <c r="B7" i="17" s="1"/>
  <c r="B3" i="17" l="1"/>
  <c r="B4" i="17"/>
  <c r="B8" i="17"/>
  <c r="B5" i="17"/>
  <c r="B9" i="17"/>
  <c r="B6" i="17"/>
  <c r="B10" i="17"/>
  <c r="F33" i="5"/>
  <c r="G24" i="5"/>
  <c r="F24" i="5"/>
  <c r="E24" i="5"/>
  <c r="B11" i="17" l="1"/>
  <c r="Q27" i="5"/>
  <c r="R27" i="5" s="1"/>
  <c r="Q26" i="5"/>
  <c r="R26" i="5" s="1"/>
  <c r="Q25" i="5"/>
  <c r="R25" i="5" s="1"/>
  <c r="Q24" i="5"/>
  <c r="R24" i="5" s="1"/>
  <c r="Q23" i="5"/>
  <c r="R23" i="5" s="1"/>
  <c r="Q22" i="5"/>
  <c r="R22" i="5" s="1"/>
  <c r="Q21" i="5"/>
  <c r="R21" i="5" s="1"/>
  <c r="Q20" i="5"/>
  <c r="R20" i="5" s="1"/>
  <c r="Q19" i="5"/>
  <c r="R19" i="5" s="1"/>
  <c r="Q18" i="5"/>
  <c r="R18" i="5" s="1"/>
  <c r="Q17" i="5"/>
  <c r="R17" i="5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Q10" i="5"/>
  <c r="R10" i="5" s="1"/>
  <c r="Q9" i="5"/>
  <c r="R9" i="5" s="1"/>
  <c r="Q8" i="5"/>
  <c r="R8" i="5" s="1"/>
  <c r="Q7" i="5"/>
  <c r="R7" i="5" s="1"/>
  <c r="Q6" i="5"/>
  <c r="S18" i="16"/>
  <c r="R6" i="5" l="1"/>
  <c r="S6" i="5" s="1"/>
  <c r="H5" i="9"/>
  <c r="F5" i="9"/>
  <c r="G5" i="9" s="1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5" i="5"/>
  <c r="M9" i="16"/>
  <c r="M8" i="16"/>
  <c r="M7" i="16"/>
  <c r="M6" i="16"/>
  <c r="M5" i="16"/>
  <c r="M4" i="16"/>
  <c r="M3" i="16"/>
  <c r="B21" i="4"/>
  <c r="I6" i="6"/>
  <c r="C15" i="4" l="1"/>
  <c r="D15" i="4"/>
  <c r="E15" i="4"/>
  <c r="F15" i="4"/>
  <c r="G15" i="4"/>
  <c r="B15" i="4"/>
  <c r="H20" i="4" s="1"/>
  <c r="H14" i="4"/>
  <c r="H13" i="4"/>
  <c r="H12" i="4"/>
  <c r="H11" i="4"/>
  <c r="H10" i="4"/>
  <c r="H17" i="4" l="1"/>
  <c r="H18" i="4"/>
  <c r="H19" i="4"/>
  <c r="H16" i="4"/>
  <c r="D6" i="4"/>
  <c r="D5" i="4"/>
  <c r="D4" i="4"/>
  <c r="D3" i="4"/>
  <c r="D2" i="4"/>
  <c r="D1" i="4"/>
  <c r="D2" i="11" l="1"/>
  <c r="H2" i="4" l="1"/>
  <c r="D3" i="16" l="1"/>
  <c r="E3" i="16" s="1"/>
  <c r="E4" i="16"/>
  <c r="D5" i="16"/>
  <c r="E5" i="16" s="1"/>
  <c r="D6" i="16"/>
  <c r="E6" i="16" s="1"/>
  <c r="D7" i="16"/>
  <c r="E7" i="16" s="1"/>
  <c r="D8" i="16"/>
  <c r="E8" i="16" s="1"/>
  <c r="D9" i="16"/>
  <c r="E9" i="16" s="1"/>
  <c r="D10" i="16"/>
  <c r="E10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E22" i="16"/>
  <c r="D23" i="16"/>
  <c r="E23" i="16" s="1"/>
  <c r="K21" i="16" s="1"/>
  <c r="D24" i="16"/>
  <c r="E24" i="16" s="1"/>
  <c r="D25" i="16"/>
  <c r="E25" i="16" s="1"/>
  <c r="D26" i="16"/>
  <c r="E26" i="16" s="1"/>
  <c r="D27" i="16"/>
  <c r="E27" i="16" s="1"/>
  <c r="D28" i="16"/>
  <c r="E28" i="16" s="1"/>
  <c r="D29" i="16"/>
  <c r="E29" i="16" s="1"/>
  <c r="D30" i="16"/>
  <c r="E30" i="16" s="1"/>
  <c r="D31" i="16"/>
  <c r="E31" i="16" s="1"/>
  <c r="D32" i="16"/>
  <c r="E32" i="16" s="1"/>
  <c r="D33" i="16"/>
  <c r="E33" i="16" s="1"/>
  <c r="D34" i="16"/>
  <c r="E34" i="16" s="1"/>
  <c r="D35" i="16"/>
  <c r="E35" i="16" s="1"/>
  <c r="D36" i="16"/>
  <c r="E36" i="16" s="1"/>
  <c r="D37" i="16"/>
  <c r="E37" i="16" s="1"/>
  <c r="D38" i="16"/>
  <c r="E38" i="16" s="1"/>
  <c r="D39" i="16"/>
  <c r="E39" i="16" s="1"/>
  <c r="D40" i="16"/>
  <c r="E40" i="16" s="1"/>
  <c r="D41" i="16"/>
  <c r="E41" i="16" s="1"/>
  <c r="D42" i="16"/>
  <c r="E42" i="16" s="1"/>
  <c r="C3" i="15"/>
  <c r="C253" i="15" s="1"/>
  <c r="D3" i="15"/>
  <c r="D253" i="15" s="1"/>
  <c r="E3" i="15"/>
  <c r="E253" i="15" s="1"/>
  <c r="F3" i="15"/>
  <c r="F253" i="15" s="1"/>
  <c r="G3" i="15"/>
  <c r="G253" i="15" s="1"/>
  <c r="F3" i="16" l="1"/>
  <c r="F112" i="14" l="1"/>
  <c r="G112" i="14" s="1"/>
  <c r="F111" i="14"/>
  <c r="G111" i="14" s="1"/>
  <c r="F110" i="14"/>
  <c r="G110" i="14" s="1"/>
  <c r="F109" i="14"/>
  <c r="G109" i="14" s="1"/>
  <c r="F108" i="14"/>
  <c r="G108" i="14" s="1"/>
  <c r="F107" i="14"/>
  <c r="G107" i="14" s="1"/>
  <c r="F106" i="14"/>
  <c r="G106" i="14" s="1"/>
  <c r="F105" i="14"/>
  <c r="G105" i="14" s="1"/>
  <c r="F104" i="14"/>
  <c r="G104" i="14" s="1"/>
  <c r="F103" i="14"/>
  <c r="G103" i="14" s="1"/>
  <c r="F102" i="14"/>
  <c r="G102" i="14" s="1"/>
  <c r="F101" i="14"/>
  <c r="G101" i="14" s="1"/>
  <c r="F100" i="14"/>
  <c r="G100" i="14" s="1"/>
  <c r="F99" i="14"/>
  <c r="G99" i="14" s="1"/>
  <c r="F98" i="14"/>
  <c r="G98" i="14" s="1"/>
  <c r="F97" i="14"/>
  <c r="G97" i="14" s="1"/>
  <c r="F96" i="14"/>
  <c r="G96" i="14" s="1"/>
  <c r="F95" i="14"/>
  <c r="G95" i="14" s="1"/>
  <c r="F94" i="14"/>
  <c r="G94" i="14" s="1"/>
  <c r="F93" i="14"/>
  <c r="G93" i="14" s="1"/>
  <c r="F92" i="14"/>
  <c r="G92" i="14" s="1"/>
  <c r="F91" i="14"/>
  <c r="G91" i="14" s="1"/>
  <c r="F90" i="14"/>
  <c r="G90" i="14" s="1"/>
  <c r="F89" i="14"/>
  <c r="G89" i="14" s="1"/>
  <c r="F88" i="14"/>
  <c r="G88" i="14" s="1"/>
  <c r="F87" i="14"/>
  <c r="G87" i="14" s="1"/>
  <c r="F86" i="14"/>
  <c r="G86" i="14" s="1"/>
  <c r="F85" i="14"/>
  <c r="G85" i="14" s="1"/>
  <c r="F84" i="14"/>
  <c r="G84" i="14" s="1"/>
  <c r="F83" i="14"/>
  <c r="G83" i="14" s="1"/>
  <c r="F82" i="14"/>
  <c r="G82" i="14" s="1"/>
  <c r="F81" i="14"/>
  <c r="G81" i="14" s="1"/>
  <c r="F80" i="14"/>
  <c r="G80" i="14" s="1"/>
  <c r="F79" i="14"/>
  <c r="G79" i="14" s="1"/>
  <c r="F78" i="14"/>
  <c r="G78" i="14" s="1"/>
  <c r="F77" i="14"/>
  <c r="G77" i="14" s="1"/>
  <c r="F76" i="14"/>
  <c r="G76" i="14" s="1"/>
  <c r="F75" i="14"/>
  <c r="G75" i="14" s="1"/>
  <c r="F74" i="14"/>
  <c r="G74" i="14" s="1"/>
  <c r="F73" i="14"/>
  <c r="G73" i="14" s="1"/>
  <c r="F72" i="14"/>
  <c r="G72" i="14" s="1"/>
  <c r="F71" i="14"/>
  <c r="G71" i="14" s="1"/>
  <c r="F70" i="14"/>
  <c r="G70" i="14" s="1"/>
  <c r="F69" i="14"/>
  <c r="G69" i="14" s="1"/>
  <c r="F68" i="14"/>
  <c r="G68" i="14" s="1"/>
  <c r="F67" i="14"/>
  <c r="G67" i="14" s="1"/>
  <c r="F66" i="14"/>
  <c r="G66" i="14" s="1"/>
  <c r="F65" i="14"/>
  <c r="G65" i="14" s="1"/>
  <c r="F64" i="14"/>
  <c r="G64" i="14" s="1"/>
  <c r="F63" i="14"/>
  <c r="G63" i="14" s="1"/>
  <c r="F62" i="14"/>
  <c r="G62" i="14" s="1"/>
  <c r="F61" i="14"/>
  <c r="G61" i="14" s="1"/>
  <c r="F60" i="14"/>
  <c r="G60" i="14" s="1"/>
  <c r="F59" i="14"/>
  <c r="G59" i="14" s="1"/>
  <c r="F58" i="14"/>
  <c r="G58" i="14" s="1"/>
  <c r="F57" i="14"/>
  <c r="G57" i="14" s="1"/>
  <c r="F56" i="14"/>
  <c r="G56" i="14" s="1"/>
  <c r="F55" i="14"/>
  <c r="G55" i="14" s="1"/>
  <c r="F54" i="14"/>
  <c r="G54" i="14" s="1"/>
  <c r="F53" i="14"/>
  <c r="G53" i="14" s="1"/>
  <c r="F52" i="14"/>
  <c r="G52" i="14" s="1"/>
  <c r="F51" i="14"/>
  <c r="G51" i="14" s="1"/>
  <c r="F50" i="14"/>
  <c r="G50" i="14" s="1"/>
  <c r="F49" i="14"/>
  <c r="G49" i="14" s="1"/>
  <c r="F48" i="14"/>
  <c r="G48" i="14" s="1"/>
  <c r="F47" i="14"/>
  <c r="G47" i="14" s="1"/>
  <c r="F46" i="14"/>
  <c r="G46" i="14" s="1"/>
  <c r="F45" i="14"/>
  <c r="G45" i="14" s="1"/>
  <c r="F44" i="14"/>
  <c r="G44" i="14" s="1"/>
  <c r="F43" i="14"/>
  <c r="G43" i="14" s="1"/>
  <c r="F42" i="14"/>
  <c r="G42" i="14" s="1"/>
  <c r="F41" i="14"/>
  <c r="G41" i="14" s="1"/>
  <c r="F40" i="14"/>
  <c r="G40" i="14" s="1"/>
  <c r="F39" i="14"/>
  <c r="G39" i="14" s="1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F5" i="14"/>
  <c r="G5" i="14" s="1"/>
  <c r="F4" i="14"/>
  <c r="G4" i="14" s="1"/>
  <c r="H87" i="14" l="1"/>
  <c r="H20" i="14"/>
  <c r="H9" i="14"/>
  <c r="H25" i="14"/>
  <c r="H37" i="14"/>
  <c r="H41" i="14"/>
  <c r="H53" i="14"/>
  <c r="H57" i="14"/>
  <c r="H6" i="14"/>
  <c r="H10" i="14"/>
  <c r="H30" i="14"/>
  <c r="H42" i="14"/>
  <c r="H58" i="14"/>
  <c r="H62" i="14"/>
  <c r="H74" i="14"/>
  <c r="H78" i="14"/>
  <c r="H94" i="14"/>
  <c r="H11" i="14"/>
  <c r="H15" i="14"/>
  <c r="H35" i="14"/>
  <c r="H51" i="14"/>
  <c r="H67" i="14"/>
  <c r="H83" i="14"/>
  <c r="H99" i="14"/>
  <c r="H111" i="14"/>
  <c r="H12" i="14"/>
  <c r="H60" i="14"/>
  <c r="H68" i="14"/>
  <c r="H72" i="14"/>
  <c r="H76" i="14"/>
  <c r="H84" i="14"/>
  <c r="H88" i="14"/>
  <c r="H92" i="14"/>
  <c r="H108" i="14"/>
  <c r="H32" i="14"/>
  <c r="H46" i="14"/>
  <c r="H13" i="14"/>
  <c r="H16" i="14"/>
  <c r="H26" i="14"/>
  <c r="H44" i="14"/>
  <c r="H48" i="14"/>
  <c r="H52" i="14"/>
  <c r="H56" i="14"/>
  <c r="H90" i="14"/>
  <c r="H98" i="14"/>
  <c r="H102" i="14"/>
  <c r="H106" i="14"/>
  <c r="H24" i="14"/>
  <c r="H27" i="14"/>
  <c r="H34" i="14"/>
  <c r="H38" i="14"/>
  <c r="H45" i="14"/>
  <c r="H49" i="14"/>
  <c r="H64" i="14"/>
  <c r="H80" i="14"/>
  <c r="H91" i="14"/>
  <c r="H95" i="14"/>
  <c r="H103" i="14"/>
  <c r="H107" i="14"/>
  <c r="H110" i="14"/>
  <c r="H28" i="14"/>
  <c r="H50" i="14"/>
  <c r="H54" i="14"/>
  <c r="H61" i="14"/>
  <c r="H65" i="14"/>
  <c r="H69" i="14"/>
  <c r="H73" i="14"/>
  <c r="H77" i="14"/>
  <c r="H81" i="14"/>
  <c r="H85" i="14"/>
  <c r="H89" i="14"/>
  <c r="H96" i="14"/>
  <c r="H100" i="14"/>
  <c r="H104" i="14"/>
  <c r="H5" i="14"/>
  <c r="H8" i="14"/>
  <c r="H18" i="14"/>
  <c r="H22" i="14"/>
  <c r="H29" i="14"/>
  <c r="H33" i="14"/>
  <c r="H36" i="14"/>
  <c r="H40" i="14"/>
  <c r="H66" i="14"/>
  <c r="H70" i="14"/>
  <c r="H82" i="14"/>
  <c r="H86" i="14"/>
  <c r="H93" i="14"/>
  <c r="H97" i="14"/>
  <c r="H101" i="14"/>
  <c r="H105" i="14"/>
  <c r="H109" i="14"/>
  <c r="H112" i="14"/>
  <c r="H4" i="14"/>
  <c r="I4" i="14" s="1"/>
  <c r="H7" i="14"/>
  <c r="H23" i="14"/>
  <c r="H31" i="14"/>
  <c r="H39" i="14"/>
  <c r="H43" i="14"/>
  <c r="H47" i="14"/>
  <c r="H55" i="14"/>
  <c r="H59" i="14"/>
  <c r="H63" i="14"/>
  <c r="H71" i="14"/>
  <c r="H75" i="14"/>
  <c r="H79" i="14"/>
  <c r="C2" i="11" l="1"/>
  <c r="B2" i="11"/>
  <c r="F2" i="9" l="1"/>
  <c r="G2" i="9" s="1"/>
  <c r="H2" i="9"/>
  <c r="F3" i="9"/>
  <c r="G3" i="9" s="1"/>
  <c r="H3" i="9"/>
  <c r="F4" i="9"/>
  <c r="G4" i="9"/>
  <c r="H4" i="9"/>
  <c r="I2" i="8" l="1"/>
  <c r="K2" i="8" s="1"/>
  <c r="I3" i="8"/>
  <c r="K3" i="8" s="1"/>
  <c r="L3" i="8" s="1"/>
  <c r="I4" i="8"/>
  <c r="K4" i="8" s="1"/>
  <c r="I5" i="8"/>
  <c r="K5" i="8" s="1"/>
  <c r="L5" i="8" s="1"/>
  <c r="I6" i="8"/>
  <c r="K6" i="8" s="1"/>
  <c r="L6" i="8" s="1"/>
  <c r="I7" i="8"/>
  <c r="K7" i="8" s="1"/>
  <c r="L7" i="8" s="1"/>
  <c r="I8" i="8"/>
  <c r="K8" i="8" s="1"/>
  <c r="L8" i="8" s="1"/>
  <c r="I9" i="8"/>
  <c r="K9" i="8" s="1"/>
  <c r="L9" i="8" s="1"/>
  <c r="I10" i="8"/>
  <c r="K10" i="8" s="1"/>
  <c r="L10" i="8" s="1"/>
  <c r="I11" i="8"/>
  <c r="K11" i="8" s="1"/>
  <c r="L11" i="8" s="1"/>
  <c r="I12" i="8"/>
  <c r="K12" i="8" s="1"/>
  <c r="L12" i="8" s="1"/>
  <c r="I13" i="8"/>
  <c r="K13" i="8" s="1"/>
  <c r="L13" i="8" s="1"/>
  <c r="I14" i="8"/>
  <c r="K14" i="8" s="1"/>
  <c r="L14" i="8" s="1"/>
  <c r="I15" i="8"/>
  <c r="K15" i="8" s="1"/>
  <c r="L15" i="8" s="1"/>
  <c r="I16" i="8"/>
  <c r="K16" i="8" s="1"/>
  <c r="L16" i="8" s="1"/>
  <c r="I17" i="8"/>
  <c r="K17" i="8" s="1"/>
  <c r="L17" i="8" s="1"/>
  <c r="I18" i="8"/>
  <c r="K18" i="8" s="1"/>
  <c r="L18" i="8" s="1"/>
  <c r="I19" i="8"/>
  <c r="K19" i="8" s="1"/>
  <c r="L19" i="8" s="1"/>
  <c r="I20" i="8"/>
  <c r="K20" i="8" s="1"/>
  <c r="L20" i="8" s="1"/>
  <c r="I21" i="8"/>
  <c r="K21" i="8" s="1"/>
  <c r="L21" i="8" s="1"/>
  <c r="I22" i="8"/>
  <c r="K22" i="8" s="1"/>
  <c r="L22" i="8" s="1"/>
  <c r="Q2" i="8"/>
  <c r="Q8" i="8"/>
  <c r="L2" i="8" l="1"/>
  <c r="Q3" i="8"/>
  <c r="L4" i="8"/>
  <c r="Q9" i="8"/>
  <c r="Q7" i="8"/>
  <c r="Q4" i="8"/>
  <c r="Q5" i="8"/>
  <c r="Q6" i="8"/>
  <c r="Q1" i="8"/>
</calcChain>
</file>

<file path=xl/comments1.xml><?xml version="1.0" encoding="utf-8"?>
<comments xmlns="http://schemas.openxmlformats.org/spreadsheetml/2006/main">
  <authors>
    <author>malatya</author>
  </authors>
  <commentList>
    <comment ref="D1" authorId="0" shapeId="0">
      <text>
        <r>
          <rPr>
            <b/>
            <sz val="8"/>
            <color indexed="81"/>
            <rFont val="Tahoma"/>
            <family val="2"/>
            <charset val="162"/>
          </rPr>
          <t>Bu Özelliği Açıklama Ekleyerek yapıyoruz</t>
        </r>
        <r>
          <rPr>
            <sz val="8"/>
            <color indexed="81"/>
            <rFont val="Tahoma"/>
            <family val="2"/>
            <charset val="162"/>
          </rPr>
          <t xml:space="preserve">
Aynı hücrede Alt satıra geçmek için ALT+ENTER tuş birleşimi kullanılır.</t>
        </r>
      </text>
    </comment>
    <comment ref="I1" authorId="0" shapeId="0">
      <text>
        <r>
          <rPr>
            <sz val="8"/>
            <color indexed="81"/>
            <rFont val="Tahoma"/>
            <family val="2"/>
            <charset val="162"/>
          </rPr>
          <t>Vize1 in %30'unu vize2 nin %30'unu finalinde %40'ını alıyoruz.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162"/>
          </rPr>
          <t>Yukarıyuvarla;</t>
        </r>
        <r>
          <rPr>
            <sz val="8"/>
            <color indexed="81"/>
            <rFont val="Tahoma"/>
            <family val="2"/>
            <charset val="162"/>
          </rPr>
          <t xml:space="preserve">
ortalamalardaki küsüratları atmak için yukarıyuvarla formülü kullanılmıştır.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Ödül;
</t>
        </r>
        <r>
          <rPr>
            <sz val="8"/>
            <color indexed="81"/>
            <rFont val="Tahoma"/>
            <family val="2"/>
            <charset val="162"/>
          </rPr>
          <t xml:space="preserve">
Notu 80 üstü ve devamsızlığı 10 saatin altında olan öğrencilere +10 puandır.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162"/>
          </rPr>
          <t>Renkler sutünu için otamatik biçimlendirme kullanıldı</t>
        </r>
        <r>
          <rPr>
            <sz val="8"/>
            <color indexed="81"/>
            <rFont val="Tahoma"/>
            <family val="2"/>
            <charset val="162"/>
          </rPr>
          <t xml:space="preserve">. 
1- 40 arası notlar Gri, 41-69 arası notlar Turuncu, 70-100 arası notlar da Mavi renge boyanmıştır.
Sizlerde bu renkleri sırasıyla kırmızı, sarı ve yeşil renk yapınız.
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
</t>
        </r>
        <r>
          <rPr>
            <sz val="8"/>
            <color indexed="81"/>
            <rFont val="Tahoma"/>
            <family val="2"/>
            <charset val="162"/>
          </rPr>
          <t>sağ tuş hücreleri biçimlendir, hizalama, uyacak şekilde daralt işlemi uygulandı.</t>
        </r>
      </text>
    </comment>
  </commentList>
</comments>
</file>

<file path=xl/sharedStrings.xml><?xml version="1.0" encoding="utf-8"?>
<sst xmlns="http://schemas.openxmlformats.org/spreadsheetml/2006/main" count="884" uniqueCount="582">
  <si>
    <t>YAVUZ</t>
  </si>
  <si>
    <t>ADI</t>
  </si>
  <si>
    <t>SOYADI</t>
  </si>
  <si>
    <t>BÖLÜMÜ</t>
  </si>
  <si>
    <t>KANGAL</t>
  </si>
  <si>
    <t>ENDÜSTRİ MÜH.</t>
  </si>
  <si>
    <t>NESLİHAN</t>
  </si>
  <si>
    <t>İNCE</t>
  </si>
  <si>
    <t>BİLGİSAYAR MÜH.</t>
  </si>
  <si>
    <t xml:space="preserve">ASLI </t>
  </si>
  <si>
    <t>ERKOÇ</t>
  </si>
  <si>
    <t>MALZEME MÜH.</t>
  </si>
  <si>
    <t xml:space="preserve">VELİ </t>
  </si>
  <si>
    <t>UYANIK</t>
  </si>
  <si>
    <t>ALİ</t>
  </si>
  <si>
    <t>DALGIN</t>
  </si>
  <si>
    <t>KIZGIN</t>
  </si>
  <si>
    <t>SATILMIŞ</t>
  </si>
  <si>
    <t>METE</t>
  </si>
  <si>
    <t>PINAR</t>
  </si>
  <si>
    <t>MAKİNA MÜH.</t>
  </si>
  <si>
    <t>OTOMOTİV MÜH.</t>
  </si>
  <si>
    <t>SOLGUN</t>
  </si>
  <si>
    <t>SOLMAZ</t>
  </si>
  <si>
    <t>İNŞAAT MÜH.</t>
  </si>
  <si>
    <t xml:space="preserve">Serkan </t>
  </si>
  <si>
    <t>ÖZEN</t>
  </si>
  <si>
    <t xml:space="preserve">Mustafa </t>
  </si>
  <si>
    <t>TOPRAK</t>
  </si>
  <si>
    <t xml:space="preserve">Metin </t>
  </si>
  <si>
    <t>ÖZCAN</t>
  </si>
  <si>
    <t xml:space="preserve">Bilge </t>
  </si>
  <si>
    <t>ATEŞ</t>
  </si>
  <si>
    <t xml:space="preserve">Yavuz </t>
  </si>
  <si>
    <t>ORDU</t>
  </si>
  <si>
    <t xml:space="preserve">Şeyma </t>
  </si>
  <si>
    <t>DURSUN</t>
  </si>
  <si>
    <t xml:space="preserve">Berk </t>
  </si>
  <si>
    <t>UYAROĞLU</t>
  </si>
  <si>
    <t xml:space="preserve">Zekiye </t>
  </si>
  <si>
    <t xml:space="preserve">Sefa </t>
  </si>
  <si>
    <t>GÜREN</t>
  </si>
  <si>
    <t>Özge</t>
  </si>
  <si>
    <t xml:space="preserve"> YÜCEL</t>
  </si>
  <si>
    <t>Arzu</t>
  </si>
  <si>
    <t xml:space="preserve"> GEÇİT</t>
  </si>
  <si>
    <t>Bertan</t>
  </si>
  <si>
    <t xml:space="preserve"> ÜNAL</t>
  </si>
  <si>
    <t xml:space="preserve">Oğuz </t>
  </si>
  <si>
    <t>ARPACI</t>
  </si>
  <si>
    <t xml:space="preserve">Cihan </t>
  </si>
  <si>
    <t>DÜNYA</t>
  </si>
  <si>
    <t xml:space="preserve">Recep </t>
  </si>
  <si>
    <t>KÜÇÜK</t>
  </si>
  <si>
    <t xml:space="preserve">Sinem </t>
  </si>
  <si>
    <t>ZORBA</t>
  </si>
  <si>
    <t xml:space="preserve">Cem </t>
  </si>
  <si>
    <t>BURAK</t>
  </si>
  <si>
    <t xml:space="preserve">Yusuf </t>
  </si>
  <si>
    <t>SÜMÜKLÜ</t>
  </si>
  <si>
    <t xml:space="preserve">Ersin </t>
  </si>
  <si>
    <t>EFENDİ</t>
  </si>
  <si>
    <t xml:space="preserve">Tuncay </t>
  </si>
  <si>
    <t>İTİZ</t>
  </si>
  <si>
    <t xml:space="preserve">Gökhan </t>
  </si>
  <si>
    <t>DÜRÜ</t>
  </si>
  <si>
    <t xml:space="preserve">Murat </t>
  </si>
  <si>
    <t>MAKIL</t>
  </si>
  <si>
    <t xml:space="preserve">Mehdi </t>
  </si>
  <si>
    <t>KALAY</t>
  </si>
  <si>
    <t xml:space="preserve">Bayram </t>
  </si>
  <si>
    <t>KIRIM</t>
  </si>
  <si>
    <t xml:space="preserve">İlker </t>
  </si>
  <si>
    <t>BAYKAN</t>
  </si>
  <si>
    <t>Can</t>
  </si>
  <si>
    <t>VELİK</t>
  </si>
  <si>
    <t>MALIK</t>
  </si>
  <si>
    <t xml:space="preserve">EN BÜYÜK </t>
  </si>
  <si>
    <t>EN KÜÇÜK</t>
  </si>
  <si>
    <t>ORTALAMA</t>
  </si>
  <si>
    <t>ÇARPIM</t>
  </si>
  <si>
    <t>FORMÜL</t>
  </si>
  <si>
    <t>YUVARLA</t>
  </si>
  <si>
    <t>MAK</t>
  </si>
  <si>
    <t>TOPLA</t>
  </si>
  <si>
    <t>İNG</t>
  </si>
  <si>
    <t>SOS</t>
  </si>
  <si>
    <t>FEN</t>
  </si>
  <si>
    <t>MAT</t>
  </si>
  <si>
    <t>TR</t>
  </si>
  <si>
    <t>Ali Demir</t>
  </si>
  <si>
    <t>UZUNLUK</t>
  </si>
  <si>
    <t>Nisan</t>
  </si>
  <si>
    <t>15 Nisan 2004</t>
  </si>
  <si>
    <t>5000 TL</t>
  </si>
  <si>
    <t>METNEÇEVİR</t>
  </si>
  <si>
    <t>Ali</t>
  </si>
  <si>
    <t>SOLDAN</t>
  </si>
  <si>
    <t>PARÇAAL</t>
  </si>
  <si>
    <t>BUL</t>
  </si>
  <si>
    <t>ali demir</t>
  </si>
  <si>
    <t>YAZIM.DÜZENİ</t>
  </si>
  <si>
    <t>KÜÇÜKHARF</t>
  </si>
  <si>
    <t>ALİ DEMİR</t>
  </si>
  <si>
    <t>BÜYÜKHARF</t>
  </si>
  <si>
    <t>ZAYIF SAY.</t>
  </si>
  <si>
    <t>EĞERSAY</t>
  </si>
  <si>
    <t>AliDemir</t>
  </si>
  <si>
    <t>Demir</t>
  </si>
  <si>
    <t>Adı ve Soyadı</t>
  </si>
  <si>
    <t>Soyadı</t>
  </si>
  <si>
    <t>Adı</t>
  </si>
  <si>
    <t>BİRLEŞTİR</t>
  </si>
  <si>
    <t>(tamsayı fonksiyonu ve matematiksel ifadeler kullanıldı)</t>
  </si>
  <si>
    <t>(şimdi fonksiyonu)</t>
  </si>
  <si>
    <t>(min fonksiyonu)</t>
  </si>
  <si>
    <t>(mak fonksiyonu)</t>
  </si>
  <si>
    <t>(renkler sutünunda bag_değ_say kullanıldı)</t>
  </si>
  <si>
    <t>(ödül sutünunda eğersay fonksiyonu kullanıldı.)</t>
  </si>
  <si>
    <t>(no sütünunda bağ_değ_say fonksiyonu kullanıldı.)</t>
  </si>
  <si>
    <t>(sonuç notlarına göre işlem yapıldı.)</t>
  </si>
  <si>
    <t>kırmızı</t>
  </si>
  <si>
    <t>mahsun</t>
  </si>
  <si>
    <t>01 - Adana</t>
  </si>
  <si>
    <t>02 - Adıyaman</t>
  </si>
  <si>
    <t>03 - Afyon</t>
  </si>
  <si>
    <t>04 - Ağrı</t>
  </si>
  <si>
    <t>05 - Amasya</t>
  </si>
  <si>
    <t>06 - Ankara</t>
  </si>
  <si>
    <t>07 - Antalya</t>
  </si>
  <si>
    <t>08 - Artvin</t>
  </si>
  <si>
    <t>09 - Aydın</t>
  </si>
  <si>
    <t>10 - Balıkesir</t>
  </si>
  <si>
    <t>11 - Bilecik</t>
  </si>
  <si>
    <t>12 - Bingöl</t>
  </si>
  <si>
    <t>13 - Bitlis</t>
  </si>
  <si>
    <t>14 - Bolu</t>
  </si>
  <si>
    <t>15 - Burdur</t>
  </si>
  <si>
    <t>16 - Bursa</t>
  </si>
  <si>
    <t>17 - Çanakkale</t>
  </si>
  <si>
    <t>18 - Çankırı</t>
  </si>
  <si>
    <t>19 - Çorum</t>
  </si>
  <si>
    <t>20 - Denizli</t>
  </si>
  <si>
    <t>21 - Diyarbakır</t>
  </si>
  <si>
    <t>22 - Edirne</t>
  </si>
  <si>
    <t>23 - Elazığ</t>
  </si>
  <si>
    <t>24 - Erzincan</t>
  </si>
  <si>
    <t>25 - Erzurum</t>
  </si>
  <si>
    <t>26 - Eskişehir</t>
  </si>
  <si>
    <t>27 - Gaziantep</t>
  </si>
  <si>
    <t>28 - Giresun</t>
  </si>
  <si>
    <t>29 - Gümüşhane</t>
  </si>
  <si>
    <t>30 - Hakkâri</t>
  </si>
  <si>
    <t>31 - Hatay</t>
  </si>
  <si>
    <t>32 - Isparta33Mersin (İçel)</t>
  </si>
  <si>
    <t>34 - İstanbul</t>
  </si>
  <si>
    <t>35 - İzmir</t>
  </si>
  <si>
    <t>36 - Kars</t>
  </si>
  <si>
    <t>37 - Kastamonu</t>
  </si>
  <si>
    <t>38 - Kayseri</t>
  </si>
  <si>
    <t>39 - Kırklareli</t>
  </si>
  <si>
    <t>40 - Kırşehir</t>
  </si>
  <si>
    <t>41 - Kocaeli</t>
  </si>
  <si>
    <t>42 - Konya</t>
  </si>
  <si>
    <t>43 - Kütahya</t>
  </si>
  <si>
    <t>44 - Malatya</t>
  </si>
  <si>
    <t>45 - Manisa</t>
  </si>
  <si>
    <t>46 - Kahramanmaraş</t>
  </si>
  <si>
    <t>47 - Mardin</t>
  </si>
  <si>
    <t>48 - Muğla</t>
  </si>
  <si>
    <t>49 - Muş</t>
  </si>
  <si>
    <t>50 - Nevşehir</t>
  </si>
  <si>
    <t>51 - Niğde</t>
  </si>
  <si>
    <t>52 - Ordu</t>
  </si>
  <si>
    <t>53 - Rize</t>
  </si>
  <si>
    <t>54 - Sakarya</t>
  </si>
  <si>
    <t>55 - Samsun</t>
  </si>
  <si>
    <t>56 - Siirt</t>
  </si>
  <si>
    <t>57 - Sinop</t>
  </si>
  <si>
    <t>58 - Sivas</t>
  </si>
  <si>
    <t>59 - Tekirdağ</t>
  </si>
  <si>
    <t>60 - Tokat</t>
  </si>
  <si>
    <t>61 - Trabzon</t>
  </si>
  <si>
    <t>62 - Tunceli</t>
  </si>
  <si>
    <t>63 - Şanlıurfa</t>
  </si>
  <si>
    <t>64 - Uşak</t>
  </si>
  <si>
    <t>65 - Van</t>
  </si>
  <si>
    <t>66 - Yozgat</t>
  </si>
  <si>
    <t>67 - Zonguldak</t>
  </si>
  <si>
    <t>68 - Aksaray</t>
  </si>
  <si>
    <t>69 - Bayburt</t>
  </si>
  <si>
    <t>70 - Karaman</t>
  </si>
  <si>
    <t>71 - Kırıkkale</t>
  </si>
  <si>
    <t>72 - Batman</t>
  </si>
  <si>
    <t>73 - Şırnak</t>
  </si>
  <si>
    <t>74 - Bartın</t>
  </si>
  <si>
    <t>75 - Ardahan</t>
  </si>
  <si>
    <t>76 - Iğdır</t>
  </si>
  <si>
    <t>77 - Yalova</t>
  </si>
  <si>
    <t>78 - Karabük</t>
  </si>
  <si>
    <t>79 - Kilis</t>
  </si>
  <si>
    <t>80 - Osmaniye</t>
  </si>
  <si>
    <t>81 - Düzce</t>
  </si>
  <si>
    <t>Metin</t>
  </si>
  <si>
    <t>KARTAL</t>
  </si>
  <si>
    <t>ARTVİNLİ</t>
  </si>
  <si>
    <t>Zeki</t>
  </si>
  <si>
    <t xml:space="preserve">Veli </t>
  </si>
  <si>
    <t>OCAKDÜŞMANI</t>
  </si>
  <si>
    <t>MARDİN</t>
  </si>
  <si>
    <t>DARICI</t>
  </si>
  <si>
    <t>Kazım</t>
  </si>
  <si>
    <t>Toplam</t>
  </si>
  <si>
    <t>Ad</t>
  </si>
  <si>
    <t>Soyad</t>
  </si>
  <si>
    <t>Not Ortalaması</t>
  </si>
  <si>
    <t>Sonuç</t>
  </si>
  <si>
    <t>Vize</t>
  </si>
  <si>
    <t>Final</t>
  </si>
  <si>
    <t>Tarih</t>
  </si>
  <si>
    <t>Fatura No</t>
  </si>
  <si>
    <t>Ürün Kodu</t>
  </si>
  <si>
    <t>Adet</t>
  </si>
  <si>
    <t>Birim Fiyat</t>
  </si>
  <si>
    <t>KDV</t>
  </si>
  <si>
    <t>Ürün 0005</t>
  </si>
  <si>
    <t>Ürün 0006</t>
  </si>
  <si>
    <t>Ürün 0007</t>
  </si>
  <si>
    <t>Ürün 0008</t>
  </si>
  <si>
    <t>Ürün 0009</t>
  </si>
  <si>
    <t>Ürün 0010</t>
  </si>
  <si>
    <t>Ürün 0011</t>
  </si>
  <si>
    <t>Ürün 0012</t>
  </si>
  <si>
    <t>Ürün 0013</t>
  </si>
  <si>
    <t>Ürün 0014</t>
  </si>
  <si>
    <t>Ürün 0015</t>
  </si>
  <si>
    <t>Ürün 0016</t>
  </si>
  <si>
    <t>Ürün 0055</t>
  </si>
  <si>
    <t>Ürün 1985</t>
  </si>
  <si>
    <t>Ürün 2055</t>
  </si>
  <si>
    <t>Ürün 5657</t>
  </si>
  <si>
    <t>VİZE NOTU</t>
  </si>
  <si>
    <t xml:space="preserve">Soru </t>
  </si>
  <si>
    <t>Soru</t>
  </si>
  <si>
    <t>90-100</t>
  </si>
  <si>
    <t>75-90</t>
  </si>
  <si>
    <t>50-75</t>
  </si>
  <si>
    <t>25-50</t>
  </si>
  <si>
    <t>&lt;25</t>
  </si>
  <si>
    <t>RQD</t>
  </si>
  <si>
    <t>Lokasyon</t>
  </si>
  <si>
    <t>AA</t>
  </si>
  <si>
    <t>81-100</t>
  </si>
  <si>
    <t>BB</t>
  </si>
  <si>
    <t>51-80</t>
  </si>
  <si>
    <t>CC</t>
  </si>
  <si>
    <t>40-50</t>
  </si>
  <si>
    <t>FF</t>
  </si>
  <si>
    <t>0-39</t>
  </si>
  <si>
    <t>Aralıklar</t>
  </si>
  <si>
    <t>Harf</t>
  </si>
  <si>
    <t>Ortalama</t>
  </si>
  <si>
    <t>Genel Toplam</t>
  </si>
  <si>
    <t>Soru_1</t>
  </si>
  <si>
    <t>Soru_2</t>
  </si>
  <si>
    <t>Büyük Harf</t>
  </si>
  <si>
    <t xml:space="preserve">Not: Bir hücereki formül taşınırsa formüle ait başvuruda otomatik olarak değişir. </t>
  </si>
  <si>
    <t>Bu nedenle Bir formüldeki mutlak başvurular $ işaretiyle belirtilmeli</t>
  </si>
  <si>
    <t>G ve H hücresine Metin başlığı altında verilen ifadeleri</t>
  </si>
  <si>
    <t>1) Parcaal komutunu kullanarak B ve C Sütunundaki hale getiriniz</t>
  </si>
  <si>
    <t>2) Metinleri Büyük Harfe Çeviriniz</t>
  </si>
  <si>
    <t>Plaka (ParçaAl)</t>
  </si>
  <si>
    <t>İl (ParçaAl)</t>
  </si>
  <si>
    <t>+</t>
  </si>
  <si>
    <t>-</t>
  </si>
  <si>
    <t>/</t>
  </si>
  <si>
    <t>*</t>
  </si>
  <si>
    <t>%</t>
  </si>
  <si>
    <t>&amp;</t>
  </si>
  <si>
    <t>Toplama</t>
  </si>
  <si>
    <t>Çıkarma</t>
  </si>
  <si>
    <t>Bölme</t>
  </si>
  <si>
    <t>Çarpma</t>
  </si>
  <si>
    <t>Yüzde</t>
  </si>
  <si>
    <t>Birleştirme</t>
  </si>
  <si>
    <t>8+9+10</t>
  </si>
  <si>
    <t>149-20</t>
  </si>
  <si>
    <t>50/25</t>
  </si>
  <si>
    <t>2*50</t>
  </si>
  <si>
    <t>320*30%</t>
  </si>
  <si>
    <t>a&amp;b</t>
  </si>
  <si>
    <t>Formül</t>
  </si>
  <si>
    <t>Sayı</t>
  </si>
  <si>
    <t>MİN</t>
  </si>
  <si>
    <t>=BİRLEŞTİR(B2;D2)</t>
  </si>
  <si>
    <t>=BİRLEŞTİR(B2;" ";D2)</t>
  </si>
  <si>
    <t>=B2&amp; " " &amp; D2</t>
  </si>
  <si>
    <t>MBUL</t>
  </si>
  <si>
    <t>"emir" bulalım</t>
  </si>
  <si>
    <t>DEĞİŞTİR</t>
  </si>
  <si>
    <t>Ali YILMAZ</t>
  </si>
  <si>
    <t>Pİ</t>
  </si>
  <si>
    <t>=Pİ()</t>
  </si>
  <si>
    <t>=TOPLA(B10:G10)</t>
  </si>
  <si>
    <t>=ORTALAMA(B11:G11)</t>
  </si>
  <si>
    <t>=ÇARPIM(B12:G12)</t>
  </si>
  <si>
    <t>=MAK(B13:G13)</t>
  </si>
  <si>
    <t>=MİN(B14:G14)</t>
  </si>
  <si>
    <t>KARAKÖK</t>
  </si>
  <si>
    <t>Sayı/Sonuç</t>
  </si>
  <si>
    <t>Sonuç/Sayı</t>
  </si>
  <si>
    <t>=KAREKÖK(B22)</t>
  </si>
  <si>
    <t>OBEB</t>
  </si>
  <si>
    <t>OKEK</t>
  </si>
  <si>
    <t>=OKEK(B24:G24)</t>
  </si>
  <si>
    <t>=OBEB(B23:G23)</t>
  </si>
  <si>
    <t>FAKTÖRYEL/ ÇARPINIM</t>
  </si>
  <si>
    <t>=ÇARPINIM(B25)</t>
  </si>
  <si>
    <t>KOMBİNASYON</t>
  </si>
  <si>
    <t>7 kişiden oluşan bir sınıfta 3 kişi kaç farklı şekilde oturur.</t>
  </si>
  <si>
    <t>=KOMBİNASYON(7;3)</t>
  </si>
  <si>
    <t>KUVVET</t>
  </si>
  <si>
    <t>5'in 2. Kuvveti</t>
  </si>
  <si>
    <t>=KUVVET(5;2)</t>
  </si>
  <si>
    <t>MUTLAK</t>
  </si>
  <si>
    <t>=MUTLAK(B28)</t>
  </si>
  <si>
    <t>MOD</t>
  </si>
  <si>
    <t>=MOD(B29;4)</t>
  </si>
  <si>
    <t>93'ün 4'e bölümünden kalanı bulalım</t>
  </si>
  <si>
    <t>Soru 1: Not Geçme aralığına göre harf notlarını veriniz</t>
  </si>
  <si>
    <t xml:space="preserve">Soru 2: Notu 60' dan büyük olan öğrencileri geçiriniz </t>
  </si>
  <si>
    <t>=EĞER(E23&lt;40;"FF";EĞER(E23&lt;51;"CC";EĞER(E23&lt;81;"BB";"AA")))</t>
  </si>
  <si>
    <t>Ürün Adı</t>
  </si>
  <si>
    <t>Satış</t>
  </si>
  <si>
    <t>Çay</t>
  </si>
  <si>
    <t>Şeker</t>
  </si>
  <si>
    <t>Karanfil</t>
  </si>
  <si>
    <t>Ceviz</t>
  </si>
  <si>
    <t>Fındık</t>
  </si>
  <si>
    <t>Elma Kurusu</t>
  </si>
  <si>
    <t>Çikolata</t>
  </si>
  <si>
    <t>Zeytin Yağı</t>
  </si>
  <si>
    <t>Kuru Kayısı</t>
  </si>
  <si>
    <t>Şurup</t>
  </si>
  <si>
    <t>Salça</t>
  </si>
  <si>
    <t xml:space="preserve">Zeytin </t>
  </si>
  <si>
    <t>Nar Çiçeği</t>
  </si>
  <si>
    <t>Çekirdek</t>
  </si>
  <si>
    <t>Hedef Kota</t>
  </si>
  <si>
    <t>Fark</t>
  </si>
  <si>
    <t>Formüller</t>
  </si>
  <si>
    <t>=EĞERORTALAMA(H5:H18;"&gt;0";H5:H18)</t>
  </si>
  <si>
    <t>=EĞER(D4&lt;55;"Eksik";"Tam")</t>
  </si>
  <si>
    <t>=EĞER(ORTALAMA(H4:H112)&gt;1000;TOPLA(E3:E111);0)</t>
  </si>
  <si>
    <t>Soru 1: Genel Toplamın ortalaması 1000 den büyükse genel toplamı hesaplattırın değilse "0" yazdırın.</t>
  </si>
  <si>
    <t>FORMÜLLER</t>
  </si>
  <si>
    <t>=EĞER((B3&lt;25);(1);(0))</t>
  </si>
  <si>
    <t>=EĞER(VE((50&gt;B3);(B3&gt;=25));(1);(0))</t>
  </si>
  <si>
    <t>=EĞER(VE((75&gt;B3);(B3&gt;=50));(1);(0))</t>
  </si>
  <si>
    <t>=EĞER(VE((90&gt;B3);(B3&gt;=75));(1);(0))</t>
  </si>
  <si>
    <t>=EĞER(VE((100&gt;B3);(B3&gt;=90));(1);(0))</t>
  </si>
  <si>
    <t>N0</t>
  </si>
  <si>
    <t>Doğum Tarihi</t>
  </si>
  <si>
    <t>Yaş</t>
  </si>
  <si>
    <t>Vize1</t>
  </si>
  <si>
    <t>Vize2</t>
  </si>
  <si>
    <t>Devamsızlık</t>
  </si>
  <si>
    <t xml:space="preserve">Ödül </t>
  </si>
  <si>
    <t>Renkler</t>
  </si>
  <si>
    <t>Sınıfın genel ortalalaması</t>
  </si>
  <si>
    <t>Sınıf mevcudu</t>
  </si>
  <si>
    <t>Geçen öğrenci sayısı</t>
  </si>
  <si>
    <t>Kalan öğrenci sayısı</t>
  </si>
  <si>
    <t>Sınava giren öğrenci sayısı</t>
  </si>
  <si>
    <t>En yüksek not</t>
  </si>
  <si>
    <t>En düşük not</t>
  </si>
  <si>
    <t>Başarı ortalaması(%)</t>
  </si>
  <si>
    <t>Tarih (Bu Gün)</t>
  </si>
  <si>
    <t>Abdullah</t>
  </si>
  <si>
    <t>Sipahi</t>
  </si>
  <si>
    <t>Kenan</t>
  </si>
  <si>
    <t>Ebru</t>
  </si>
  <si>
    <t>Gül</t>
  </si>
  <si>
    <t>Katı</t>
  </si>
  <si>
    <t>Öz</t>
  </si>
  <si>
    <t>Tan</t>
  </si>
  <si>
    <t>Mehmet</t>
  </si>
  <si>
    <t>Öner</t>
  </si>
  <si>
    <t>Dursun</t>
  </si>
  <si>
    <t>Dadı</t>
  </si>
  <si>
    <t>Ersin</t>
  </si>
  <si>
    <t>Kaldı</t>
  </si>
  <si>
    <t>Orhan</t>
  </si>
  <si>
    <t>Tayfur</t>
  </si>
  <si>
    <t>Şükür</t>
  </si>
  <si>
    <t>Pelin</t>
  </si>
  <si>
    <t>AK</t>
  </si>
  <si>
    <t>Kel</t>
  </si>
  <si>
    <t>Murat</t>
  </si>
  <si>
    <t xml:space="preserve">Yaşar </t>
  </si>
  <si>
    <t>Satır</t>
  </si>
  <si>
    <t xml:space="preserve">Meltem </t>
  </si>
  <si>
    <t>Malık</t>
  </si>
  <si>
    <t>Şule</t>
  </si>
  <si>
    <t>Sol</t>
  </si>
  <si>
    <t>İrem</t>
  </si>
  <si>
    <t>Işık</t>
  </si>
  <si>
    <t>Köse</t>
  </si>
  <si>
    <t>Rahmi</t>
  </si>
  <si>
    <t>Dara</t>
  </si>
  <si>
    <t>Selin</t>
  </si>
  <si>
    <t>Çakmak</t>
  </si>
  <si>
    <t>Tutar</t>
  </si>
  <si>
    <t>Son ö.trh</t>
  </si>
  <si>
    <t>Ö.mikt</t>
  </si>
  <si>
    <t>Kalan</t>
  </si>
  <si>
    <t>Ceza</t>
  </si>
  <si>
    <t>Mesaj</t>
  </si>
  <si>
    <t>AD SOYAD</t>
  </si>
  <si>
    <t>ARA SINAV</t>
  </si>
  <si>
    <t>FİNAL</t>
  </si>
  <si>
    <t>GENEL ORT</t>
  </si>
  <si>
    <t>SONUÇ</t>
  </si>
  <si>
    <t>Başak TÜRKAN</t>
  </si>
  <si>
    <t>Ebru İŞMEN</t>
  </si>
  <si>
    <t>Aydın ATİK</t>
  </si>
  <si>
    <t>Erhan YAZGI</t>
  </si>
  <si>
    <t>Özlem KOYUNCU</t>
  </si>
  <si>
    <t>Serkan GÜREL</t>
  </si>
  <si>
    <t>Emrah CENGİZ</t>
  </si>
  <si>
    <t>Serpil KARABULAK</t>
  </si>
  <si>
    <t>Erkan DAKDEVİR</t>
  </si>
  <si>
    <t>Selim ÇETİNER</t>
  </si>
  <si>
    <t>Nuray YAMAK</t>
  </si>
  <si>
    <t>A. Ata DUMAN</t>
  </si>
  <si>
    <t>Ender DURMAZ</t>
  </si>
  <si>
    <t>Taner SEZER</t>
  </si>
  <si>
    <t>Nurşen YİĞİT</t>
  </si>
  <si>
    <t>ORTALAMA =</t>
  </si>
  <si>
    <t>Soru 3: Genel ortalamayı ((Vize+Final)/2) hesapladıktan sonra hesapladıktan sonra 50' den büyük notları geçiriniz.</t>
  </si>
  <si>
    <t>=EĞER(....... ; ....... ; ........)   formülünü kullanınız</t>
  </si>
  <si>
    <t>Devam</t>
  </si>
  <si>
    <t>G. Ort.</t>
  </si>
  <si>
    <t>Durum</t>
  </si>
  <si>
    <t>Mevcut</t>
  </si>
  <si>
    <t>Ramazan DEMİREL</t>
  </si>
  <si>
    <t>Devamlı</t>
  </si>
  <si>
    <t>GEÇER</t>
  </si>
  <si>
    <t>Semih AKGÜN</t>
  </si>
  <si>
    <t>KALIR</t>
  </si>
  <si>
    <t>Hayati DEMİR</t>
  </si>
  <si>
    <t>Devamsız</t>
  </si>
  <si>
    <t>G.ORT. 70'den BÜYÜK</t>
  </si>
  <si>
    <t>A. Arif AKDOĞAN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</si>
  <si>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</si>
  <si>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</si>
  <si>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</si>
  <si>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</si>
  <si>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</si>
  <si>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</si>
  <si>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</si>
  <si>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</si>
  <si>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</si>
  <si>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</si>
  <si>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</si>
  <si>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</si>
  <si>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</si>
  <si>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</si>
  <si>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</si>
  <si>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Resul GÜLDÜ</t>
  </si>
  <si>
    <t>A. Fuat KAVAK</t>
  </si>
  <si>
    <t>Eray KURU</t>
  </si>
  <si>
    <t>=ETOPLA(D5:D18;"&lt;0";D5:D18)</t>
  </si>
  <si>
    <t>=ETOPLA(D5:D18;"&gt;0";D5:D18)</t>
  </si>
  <si>
    <t>=EĞERSAY(D5:D18;"&lt;0")</t>
  </si>
  <si>
    <t>=EĞERSAY(D5:D18;"&gt;0")</t>
  </si>
  <si>
    <t>=EĞERORTALAMA(D5:D18;"&lt;0";D5:D18)</t>
  </si>
  <si>
    <t>=EĞER(M3&gt;60;"GEÇTİ";"KALDI")</t>
  </si>
  <si>
    <t>=YUVARLA(B15;1)</t>
  </si>
  <si>
    <t>=YUVARLA(B15;0)</t>
  </si>
  <si>
    <t>=YUVARLA(B15;2)</t>
  </si>
  <si>
    <t>=YUVARLA(B15;3)</t>
  </si>
  <si>
    <t>=YUVARLA(B15;4)</t>
  </si>
  <si>
    <t>=YUVARLA(B15;5)</t>
  </si>
  <si>
    <t>=EĞERSAY(B6:G6;1)</t>
  </si>
  <si>
    <t>=BÜYÜKHARF(B8)</t>
  </si>
  <si>
    <t>=KÜÇÜKHARF(B9)</t>
  </si>
  <si>
    <t>=YAZIM.DÜZENİ(B10)</t>
  </si>
  <si>
    <t>=BUL("D";B12;1)</t>
  </si>
  <si>
    <t>=PARÇAAL(B13;1;3)</t>
  </si>
  <si>
    <t>=PARÇAAL(B14;1;BUL(" ";B14;1)-1)</t>
  </si>
  <si>
    <t>=SOLDAN(B15;3)</t>
  </si>
  <si>
    <t>=METNEÇEVİR(B18; "gg aaaa yyyy")</t>
  </si>
  <si>
    <t>=METNEÇEVİR(B17;"0 TL")</t>
  </si>
  <si>
    <t>=METNEÇEVİR(B19;"aaaa")</t>
  </si>
  <si>
    <t>=UZUNLUK(B21)</t>
  </si>
  <si>
    <t>=MBUL("emir";B23)</t>
  </si>
  <si>
    <t>=DEĞİŞTİR(B25;5;5;"YILMAZ")</t>
  </si>
  <si>
    <t>Soru 2: Adet sayısı 55'in altına düşen ürünlere "Eksik" 55'in üzerinde olan ürünler "Tam" yazdırn</t>
  </si>
  <si>
    <t>=YUKARIYUVARLA(ORTALAMA(I2:I22);0)</t>
  </si>
  <si>
    <t>=BAĞ_DEĞ_SAY(A2:A22)</t>
  </si>
  <si>
    <t>=EĞERSAY(K2:K22;"&gt;=60")</t>
  </si>
  <si>
    <t>=EĞERSAY(K2:K23;"&lt;60")</t>
  </si>
  <si>
    <t>=BAĞ_DEĞ_SAY(L2:L22)</t>
  </si>
  <si>
    <t>=MAK(K2:K22)</t>
  </si>
  <si>
    <t>=MİN(K2:K22)</t>
  </si>
  <si>
    <t>=ŞİMDİ()</t>
  </si>
  <si>
    <t>=TAMSAYI(100*(Q3/Q2))</t>
  </si>
  <si>
    <t>EğerVe</t>
  </si>
  <si>
    <t>H2 hücresi I2 hücresine kopyalanırsa G1 hücresinin iki katı hesaplanmış olur.</t>
  </si>
  <si>
    <t>Soru: C2,D2,E2,F2 ve G2 deki RQD ile ilgili koşulların gerçekleşmesini 1 gerçekleşmemesini 0 ile gösteriniz.</t>
  </si>
  <si>
    <t>1. En Büyük; En Küçük; Ortalama değerlerini hesaplatınız</t>
  </si>
  <si>
    <t>2. Ada göre sıralama yaptırınız</t>
  </si>
  <si>
    <t>3. Bölüm ve Vize notuna Göre Sıralama yaptırınız.</t>
  </si>
  <si>
    <t>Veli</t>
  </si>
  <si>
    <t>Kıvanç</t>
  </si>
  <si>
    <t>Fırat</t>
  </si>
  <si>
    <t>Soru 1: Eksi ve artı toplamlarını bulalım.</t>
  </si>
  <si>
    <t>Soru 2: Eksi ve artı kaçtane var</t>
  </si>
  <si>
    <t>Soru 3: Eksi ve artı ortalamasını bulunuz</t>
  </si>
  <si>
    <t>Firma</t>
  </si>
  <si>
    <t>Banka</t>
  </si>
  <si>
    <t>Hacılar Gıda</t>
  </si>
  <si>
    <t>Fettah LTİ</t>
  </si>
  <si>
    <t>Selman DÇ</t>
  </si>
  <si>
    <t>Ara LTİ</t>
  </si>
  <si>
    <t>Ziraat</t>
  </si>
  <si>
    <t>Halk</t>
  </si>
  <si>
    <t>İş</t>
  </si>
  <si>
    <t>Artı Fark</t>
  </si>
  <si>
    <t>Eksi Fark</t>
  </si>
  <si>
    <t>Cevap 1</t>
  </si>
  <si>
    <t>=ETOPLA(B24:B34;"Hacılar Gıda";D24:D34)</t>
  </si>
  <si>
    <t>Cevap 2</t>
  </si>
  <si>
    <t>=ETOPLA(C24:C34;"Ziraat";D24:D34)</t>
  </si>
  <si>
    <t>Cevap 3</t>
  </si>
  <si>
    <t>=ÇOKETOPLA(D24:D34;B24:B34;"Hacılar Gıda";C24:C34;"Ziraat")</t>
  </si>
  <si>
    <t>ŞİMDİ</t>
  </si>
  <si>
    <t>HAFTANINGÜNÜ</t>
  </si>
  <si>
    <t>DAKİKA</t>
  </si>
  <si>
    <t>GÜN</t>
  </si>
  <si>
    <t>=HAFTANINGÜNÜ(B1;1)</t>
  </si>
  <si>
    <t>=DAKİKA(B1)</t>
  </si>
  <si>
    <t>=GÜN(B1)</t>
  </si>
  <si>
    <t>İŞLEV</t>
  </si>
  <si>
    <t>FONKSİYONU</t>
  </si>
  <si>
    <t>GÜN360</t>
  </si>
  <si>
    <t>=GÜN360(B2;D2;DOĞRU)</t>
  </si>
  <si>
    <t>HAFTASAY</t>
  </si>
  <si>
    <t>=HAFTASAY(B2;1)</t>
  </si>
  <si>
    <t>SAAT</t>
  </si>
  <si>
    <t>=SAAT(B2)</t>
  </si>
  <si>
    <t>=DAKİKA(B2)</t>
  </si>
  <si>
    <t>ZAMAN</t>
  </si>
  <si>
    <t>SANİYE</t>
  </si>
  <si>
    <t>=SANİYE(B2)</t>
  </si>
  <si>
    <t>=ZAMAN(B8;B9;B10)</t>
  </si>
  <si>
    <t>Not: Eğer Hücreler tarih biciminde görülmez ise Hücre biçimlendirden bu sorun giderilir.</t>
  </si>
  <si>
    <t>Not: Excel 01.01.1900 tarihini 1 olarak algılar.</t>
  </si>
  <si>
    <t>GEÇENYIL</t>
  </si>
  <si>
    <t>=YIL(BUGÜN())-1</t>
  </si>
  <si>
    <t>Aşağıdaki Tabloda kursların kaç gün sürdüğünü bulunuz</t>
  </si>
  <si>
    <t>Kursun Adı</t>
  </si>
  <si>
    <t xml:space="preserve">Kursun Başlama Tarihi </t>
  </si>
  <si>
    <t>Kursun Bitiş Tarihi</t>
  </si>
  <si>
    <t>Kurs Süresi (Gün)</t>
  </si>
  <si>
    <t>CorelDRAW X5</t>
  </si>
  <si>
    <t>Web Tasarımı</t>
  </si>
  <si>
    <t>AutoCAD</t>
  </si>
  <si>
    <t>Excel</t>
  </si>
  <si>
    <t>ArcGİS</t>
  </si>
  <si>
    <t>EğerDeğil</t>
  </si>
  <si>
    <t>Soru 7: Hacılar gıda ödemesini bulalım</t>
  </si>
  <si>
    <t>Soru 8: Ziraat bankası ödemelerini</t>
  </si>
  <si>
    <t>Soru 9: Hacılar gıdanın ziraat bankası ödemelerini bulalım</t>
  </si>
  <si>
    <t>Soru 4: EğerVe sütununa; Derse devam ederek geçen öğrencilere "aferin" diğerlerine "birazdahagayret" yazdırınız</t>
  </si>
  <si>
    <t>=EĞERSAY(R6:R27;"Geçer")</t>
  </si>
  <si>
    <t>=EĞERSAY(R6:R27;"Kalır")</t>
  </si>
  <si>
    <t>=EĞERSAY(Q6:Q27;"&gt;70")</t>
  </si>
  <si>
    <t>=EĞERSAY(N6:N27;"Devamlı")</t>
  </si>
  <si>
    <t>Soru 6: Dersten Geçen, Kalan, Final Sınavına Giren ve G.Ort'sı 70'den büyük olanları ilgili Fonksiyonları kulllanarak mevcut sütünuna saydırınız.</t>
  </si>
  <si>
    <t>Soru 5: EğerDeğil sütununa; ders sonucu geçer olmayan, devamsız, final notu 55den büyük ve eşit olan öğrenci için "ders devamı önemli" diğerleri için başarılar yazdırınız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</si>
</sst>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00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  <charset val="162"/>
      <scheme val="minor"/>
    </font>
    <font>
      <sz val="10"/>
      <name val="Arial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1" fillId="7" borderId="14" applyNumberFormat="0" applyAlignment="0" applyProtection="0"/>
    <xf numFmtId="0" fontId="12" fillId="8" borderId="17" applyNumberFormat="0" applyFont="0" applyAlignment="0" applyProtection="0"/>
    <xf numFmtId="0" fontId="15" fillId="9" borderId="0" applyNumberFormat="0" applyBorder="0" applyAlignment="0" applyProtection="0"/>
    <xf numFmtId="0" fontId="18" fillId="7" borderId="12" applyNumberFormat="0" applyAlignment="0" applyProtection="0"/>
    <xf numFmtId="0" fontId="19" fillId="0" borderId="0"/>
  </cellStyleXfs>
  <cellXfs count="241">
    <xf numFmtId="0" fontId="0" fillId="0" borderId="0" xfId="0"/>
    <xf numFmtId="0" fontId="0" fillId="0" borderId="0" xfId="0" applyBorder="1"/>
    <xf numFmtId="0" fontId="1" fillId="0" borderId="0" xfId="1"/>
    <xf numFmtId="0" fontId="2" fillId="0" borderId="0" xfId="4"/>
    <xf numFmtId="0" fontId="2" fillId="2" borderId="1" xfId="4" quotePrefix="1" applyFill="1" applyBorder="1"/>
    <xf numFmtId="0" fontId="2" fillId="2" borderId="1" xfId="4" applyFill="1" applyBorder="1"/>
    <xf numFmtId="0" fontId="2" fillId="2" borderId="1" xfId="4" applyFill="1" applyBorder="1" applyAlignment="1">
      <alignment horizontal="center"/>
    </xf>
    <xf numFmtId="0" fontId="2" fillId="0" borderId="1" xfId="4" applyBorder="1" applyAlignment="1">
      <alignment horizontal="center"/>
    </xf>
    <xf numFmtId="0" fontId="1" fillId="3" borderId="0" xfId="1" applyFill="1"/>
    <xf numFmtId="0" fontId="0" fillId="0" borderId="0" xfId="0" applyAlignment="1">
      <alignment horizontal="left" vertical="center"/>
    </xf>
    <xf numFmtId="0" fontId="5" fillId="0" borderId="0" xfId="5" applyAlignment="1">
      <alignment horizontal="left" vertical="center"/>
    </xf>
    <xf numFmtId="0" fontId="6" fillId="0" borderId="0" xfId="1" applyFont="1"/>
    <xf numFmtId="0" fontId="1" fillId="0" borderId="0" xfId="1" applyFill="1"/>
    <xf numFmtId="0" fontId="1" fillId="0" borderId="1" xfId="1" applyBorder="1"/>
    <xf numFmtId="0" fontId="7" fillId="4" borderId="0" xfId="6"/>
    <xf numFmtId="0" fontId="9" fillId="6" borderId="12" xfId="8"/>
    <xf numFmtId="1" fontId="9" fillId="6" borderId="12" xfId="8" applyNumberFormat="1"/>
    <xf numFmtId="0" fontId="9" fillId="6" borderId="12" xfId="8" applyAlignment="1">
      <alignment horizontal="left"/>
    </xf>
    <xf numFmtId="0" fontId="8" fillId="5" borderId="12" xfId="7" applyBorder="1" applyAlignment="1">
      <alignment horizontal="center" vertical="center" wrapText="1"/>
    </xf>
    <xf numFmtId="1" fontId="1" fillId="0" borderId="0" xfId="1" applyNumberFormat="1"/>
    <xf numFmtId="0" fontId="1" fillId="0" borderId="0" xfId="1" applyAlignment="1">
      <alignment horizontal="left" vertical="center"/>
    </xf>
    <xf numFmtId="0" fontId="1" fillId="0" borderId="0" xfId="1" applyNumberFormat="1" applyAlignment="1">
      <alignment horizontal="center" vertical="center"/>
    </xf>
    <xf numFmtId="0" fontId="7" fillId="4" borderId="1" xfId="6" applyBorder="1" applyAlignment="1">
      <alignment horizontal="center"/>
    </xf>
    <xf numFmtId="0" fontId="7" fillId="4" borderId="1" xfId="6" quotePrefix="1" applyBorder="1"/>
    <xf numFmtId="0" fontId="7" fillId="4" borderId="0" xfId="6" applyBorder="1"/>
    <xf numFmtId="0" fontId="8" fillId="5" borderId="1" xfId="7" applyBorder="1" applyAlignment="1">
      <alignment horizontal="center"/>
    </xf>
    <xf numFmtId="0" fontId="8" fillId="5" borderId="1" xfId="7" applyBorder="1"/>
    <xf numFmtId="0" fontId="8" fillId="5" borderId="12" xfId="7" applyBorder="1" applyAlignment="1">
      <alignment horizontal="left" vertical="center"/>
    </xf>
    <xf numFmtId="0" fontId="8" fillId="5" borderId="1" xfId="7" applyBorder="1" applyAlignment="1">
      <alignment horizontal="center" vertical="center" wrapText="1"/>
    </xf>
    <xf numFmtId="14" fontId="9" fillId="6" borderId="12" xfId="8" applyNumberFormat="1"/>
    <xf numFmtId="0" fontId="10" fillId="5" borderId="1" xfId="7" applyFont="1" applyBorder="1" applyAlignment="1">
      <alignment horizontal="center" vertical="center" wrapText="1"/>
    </xf>
    <xf numFmtId="0" fontId="7" fillId="4" borderId="1" xfId="6" applyBorder="1"/>
    <xf numFmtId="0" fontId="11" fillId="7" borderId="1" xfId="9" applyBorder="1"/>
    <xf numFmtId="0" fontId="7" fillId="4" borderId="0" xfId="6" applyAlignment="1">
      <alignment horizontal="left"/>
    </xf>
    <xf numFmtId="0" fontId="9" fillId="6" borderId="12" xfId="8" applyAlignment="1">
      <alignment horizontal="right"/>
    </xf>
    <xf numFmtId="0" fontId="8" fillId="5" borderId="1" xfId="7" applyBorder="1" applyAlignment="1">
      <alignment horizontal="center" vertical="center"/>
    </xf>
    <xf numFmtId="0" fontId="9" fillId="6" borderId="13" xfId="8" applyBorder="1"/>
    <xf numFmtId="0" fontId="8" fillId="5" borderId="1" xfId="7" applyBorder="1" applyAlignment="1">
      <alignment horizontal="center"/>
    </xf>
    <xf numFmtId="0" fontId="9" fillId="6" borderId="12" xfId="8" quotePrefix="1"/>
    <xf numFmtId="0" fontId="13" fillId="6" borderId="12" xfId="8" applyFont="1" applyAlignment="1">
      <alignment horizontal="left" vertical="center"/>
    </xf>
    <xf numFmtId="0" fontId="13" fillId="6" borderId="12" xfId="8" applyFont="1" applyAlignment="1">
      <alignment vertical="center"/>
    </xf>
    <xf numFmtId="0" fontId="13" fillId="6" borderId="12" xfId="8" applyFont="1"/>
    <xf numFmtId="0" fontId="13" fillId="6" borderId="12" xfId="8" applyFont="1" applyAlignment="1">
      <alignment horizontal="left"/>
    </xf>
    <xf numFmtId="0" fontId="10" fillId="5" borderId="1" xfId="7" applyFont="1" applyBorder="1"/>
    <xf numFmtId="0" fontId="1" fillId="8" borderId="17" xfId="10" applyFont="1"/>
    <xf numFmtId="0" fontId="13" fillId="6" borderId="18" xfId="8" applyFont="1" applyBorder="1"/>
    <xf numFmtId="0" fontId="2" fillId="8" borderId="1" xfId="10" applyFont="1" applyBorder="1"/>
    <xf numFmtId="0" fontId="2" fillId="8" borderId="1" xfId="10" quotePrefix="1" applyFont="1" applyBorder="1"/>
    <xf numFmtId="0" fontId="1" fillId="8" borderId="1" xfId="10" applyFont="1" applyBorder="1"/>
    <xf numFmtId="0" fontId="1" fillId="8" borderId="1" xfId="10" quotePrefix="1" applyFont="1" applyBorder="1"/>
    <xf numFmtId="0" fontId="13" fillId="6" borderId="13" xfId="8" applyFont="1" applyBorder="1" applyAlignment="1">
      <alignment horizontal="left" vertical="center"/>
    </xf>
    <xf numFmtId="0" fontId="0" fillId="0" borderId="0" xfId="0" quotePrefix="1"/>
    <xf numFmtId="0" fontId="9" fillId="6" borderId="13" xfId="8" quotePrefix="1" applyBorder="1"/>
    <xf numFmtId="0" fontId="1" fillId="0" borderId="25" xfId="1" applyBorder="1" applyAlignment="1"/>
    <xf numFmtId="0" fontId="1" fillId="0" borderId="26" xfId="1" applyBorder="1" applyAlignment="1"/>
    <xf numFmtId="0" fontId="8" fillId="5" borderId="1" xfId="7" applyBorder="1" applyAlignment="1"/>
    <xf numFmtId="0" fontId="8" fillId="5" borderId="12" xfId="7" applyBorder="1"/>
    <xf numFmtId="0" fontId="13" fillId="6" borderId="12" xfId="8" applyFont="1" applyAlignment="1">
      <alignment wrapText="1"/>
    </xf>
    <xf numFmtId="0" fontId="9" fillId="6" borderId="1" xfId="8" applyBorder="1" applyAlignment="1">
      <alignment horizontal="right" vertical="center" wrapText="1"/>
    </xf>
    <xf numFmtId="0" fontId="9" fillId="6" borderId="1" xfId="8" applyBorder="1" applyAlignment="1">
      <alignment vertical="center" wrapText="1"/>
    </xf>
    <xf numFmtId="0" fontId="9" fillId="6" borderId="1" xfId="8" applyBorder="1" applyAlignment="1"/>
    <xf numFmtId="0" fontId="7" fillId="4" borderId="5" xfId="6" applyBorder="1"/>
    <xf numFmtId="0" fontId="14" fillId="5" borderId="1" xfId="7" applyFont="1" applyBorder="1" applyAlignment="1">
      <alignment horizontal="center" vertical="center"/>
    </xf>
    <xf numFmtId="0" fontId="14" fillId="5" borderId="1" xfId="7" applyFont="1" applyBorder="1" applyAlignment="1">
      <alignment horizontal="center" vertical="center" wrapText="1"/>
    </xf>
    <xf numFmtId="0" fontId="14" fillId="5" borderId="1" xfId="7" applyFont="1" applyBorder="1" applyAlignment="1">
      <alignment horizontal="center" vertical="center" textRotation="90"/>
    </xf>
    <xf numFmtId="0" fontId="1" fillId="3" borderId="1" xfId="1" applyFill="1" applyBorder="1" applyAlignment="1">
      <alignment horizontal="center" vertical="center"/>
    </xf>
    <xf numFmtId="14" fontId="1" fillId="3" borderId="1" xfId="1" applyNumberForma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0" fontId="9" fillId="6" borderId="12" xfId="8" applyAlignment="1">
      <alignment horizontal="left"/>
    </xf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9" fillId="6" borderId="12" xfId="8" applyAlignment="1">
      <alignment horizontal="center"/>
    </xf>
    <xf numFmtId="0" fontId="9" fillId="6" borderId="12" xfId="8" applyAlignment="1" applyProtection="1">
      <alignment horizontal="center"/>
    </xf>
    <xf numFmtId="165" fontId="9" fillId="6" borderId="12" xfId="8" applyNumberFormat="1" applyAlignment="1">
      <alignment horizontal="center"/>
    </xf>
    <xf numFmtId="0" fontId="15" fillId="9" borderId="0" xfId="11"/>
    <xf numFmtId="0" fontId="17" fillId="8" borderId="29" xfId="10" applyFont="1" applyBorder="1" applyAlignment="1">
      <alignment horizontal="left"/>
    </xf>
    <xf numFmtId="0" fontId="17" fillId="8" borderId="17" xfId="10" applyFont="1" applyBorder="1"/>
    <xf numFmtId="0" fontId="17" fillId="8" borderId="17" xfId="10" applyFont="1" applyBorder="1" applyAlignment="1">
      <alignment horizontal="center"/>
    </xf>
    <xf numFmtId="1" fontId="17" fillId="8" borderId="17" xfId="10" applyNumberFormat="1" applyFont="1" applyBorder="1" applyAlignment="1">
      <alignment horizontal="center"/>
    </xf>
    <xf numFmtId="0" fontId="17" fillId="8" borderId="30" xfId="10" applyFont="1" applyBorder="1" applyAlignment="1">
      <alignment horizontal="center"/>
    </xf>
    <xf numFmtId="0" fontId="17" fillId="8" borderId="31" xfId="10" applyFont="1" applyBorder="1" applyAlignment="1">
      <alignment horizontal="left"/>
    </xf>
    <xf numFmtId="0" fontId="17" fillId="8" borderId="32" xfId="10" applyFont="1" applyBorder="1"/>
    <xf numFmtId="0" fontId="17" fillId="8" borderId="32" xfId="10" applyFont="1" applyBorder="1" applyAlignment="1">
      <alignment horizontal="center"/>
    </xf>
    <xf numFmtId="1" fontId="17" fillId="8" borderId="32" xfId="10" applyNumberFormat="1" applyFont="1" applyBorder="1" applyAlignment="1">
      <alignment horizontal="center"/>
    </xf>
    <xf numFmtId="0" fontId="17" fillId="8" borderId="33" xfId="10" applyFont="1" applyBorder="1" applyAlignment="1">
      <alignment horizontal="center"/>
    </xf>
    <xf numFmtId="14" fontId="7" fillId="4" borderId="1" xfId="6" applyNumberFormat="1" applyBorder="1" applyAlignment="1">
      <alignment shrinkToFit="1"/>
    </xf>
    <xf numFmtId="0" fontId="7" fillId="4" borderId="1" xfId="6" applyNumberFormat="1" applyBorder="1"/>
    <xf numFmtId="0" fontId="7" fillId="4" borderId="27" xfId="6" quotePrefix="1" applyBorder="1" applyAlignment="1">
      <alignment horizontal="left"/>
    </xf>
    <xf numFmtId="0" fontId="7" fillId="4" borderId="2" xfId="6" quotePrefix="1" applyBorder="1" applyAlignment="1">
      <alignment horizontal="left"/>
    </xf>
    <xf numFmtId="0" fontId="7" fillId="4" borderId="8" xfId="6" quotePrefix="1" applyBorder="1" applyAlignment="1">
      <alignment horizontal="left"/>
    </xf>
    <xf numFmtId="0" fontId="7" fillId="4" borderId="34" xfId="6" quotePrefix="1" applyBorder="1" applyAlignment="1">
      <alignment horizontal="left"/>
    </xf>
    <xf numFmtId="0" fontId="7" fillId="4" borderId="7" xfId="6" quotePrefix="1" applyBorder="1" applyAlignment="1">
      <alignment horizontal="left"/>
    </xf>
    <xf numFmtId="0" fontId="7" fillId="4" borderId="10" xfId="6" quotePrefix="1" applyBorder="1" applyAlignment="1">
      <alignment horizontal="left"/>
    </xf>
    <xf numFmtId="0" fontId="7" fillId="4" borderId="0" xfId="6" quotePrefix="1" applyBorder="1" applyAlignment="1">
      <alignment horizontal="left"/>
    </xf>
    <xf numFmtId="0" fontId="7" fillId="4" borderId="9" xfId="6" quotePrefix="1" applyBorder="1" applyAlignment="1">
      <alignment horizontal="left"/>
    </xf>
    <xf numFmtId="0" fontId="7" fillId="4" borderId="11" xfId="6" applyBorder="1"/>
    <xf numFmtId="0" fontId="7" fillId="4" borderId="27" xfId="6" applyBorder="1"/>
    <xf numFmtId="0" fontId="7" fillId="4" borderId="2" xfId="6" applyBorder="1"/>
    <xf numFmtId="0" fontId="7" fillId="4" borderId="10" xfId="6" quotePrefix="1" applyBorder="1"/>
    <xf numFmtId="0" fontId="7" fillId="4" borderId="9" xfId="6" applyBorder="1"/>
    <xf numFmtId="22" fontId="7" fillId="4" borderId="10" xfId="6" quotePrefix="1" applyNumberFormat="1" applyBorder="1"/>
    <xf numFmtId="0" fontId="7" fillId="4" borderId="8" xfId="6" quotePrefix="1" applyBorder="1"/>
    <xf numFmtId="0" fontId="7" fillId="4" borderId="34" xfId="6" applyBorder="1"/>
    <xf numFmtId="0" fontId="7" fillId="4" borderId="7" xfId="6" applyBorder="1"/>
    <xf numFmtId="0" fontId="0" fillId="0" borderId="0" xfId="0"/>
    <xf numFmtId="0" fontId="11" fillId="7" borderId="0" xfId="9" applyBorder="1" applyAlignment="1">
      <alignment horizontal="left"/>
    </xf>
    <xf numFmtId="0" fontId="2" fillId="0" borderId="27" xfId="2" applyBorder="1"/>
    <xf numFmtId="0" fontId="2" fillId="0" borderId="2" xfId="2" applyBorder="1"/>
    <xf numFmtId="0" fontId="2" fillId="0" borderId="9" xfId="2" applyBorder="1"/>
    <xf numFmtId="0" fontId="11" fillId="7" borderId="10" xfId="9" applyBorder="1" applyAlignment="1">
      <alignment horizontal="left"/>
    </xf>
    <xf numFmtId="0" fontId="11" fillId="7" borderId="9" xfId="9" applyBorder="1" applyAlignment="1">
      <alignment horizontal="left"/>
    </xf>
    <xf numFmtId="0" fontId="11" fillId="7" borderId="8" xfId="9" applyBorder="1" applyAlignment="1">
      <alignment horizontal="left"/>
    </xf>
    <xf numFmtId="0" fontId="11" fillId="7" borderId="34" xfId="9" applyBorder="1" applyAlignment="1">
      <alignment horizontal="left"/>
    </xf>
    <xf numFmtId="0" fontId="11" fillId="7" borderId="7" xfId="9" applyBorder="1" applyAlignment="1">
      <alignment horizontal="left"/>
    </xf>
    <xf numFmtId="0" fontId="11" fillId="7" borderId="5" xfId="9" applyBorder="1"/>
    <xf numFmtId="0" fontId="11" fillId="7" borderId="11" xfId="9" applyBorder="1" applyAlignment="1">
      <alignment horizontal="left"/>
    </xf>
    <xf numFmtId="0" fontId="11" fillId="7" borderId="27" xfId="9" applyBorder="1" applyAlignment="1">
      <alignment horizontal="left"/>
    </xf>
    <xf numFmtId="0" fontId="11" fillId="7" borderId="2" xfId="9" applyBorder="1" applyAlignment="1">
      <alignment horizontal="left"/>
    </xf>
    <xf numFmtId="0" fontId="11" fillId="7" borderId="14" xfId="9"/>
    <xf numFmtId="0" fontId="8" fillId="5" borderId="35" xfId="7" applyBorder="1" applyAlignment="1">
      <alignment horizontal="center" vertical="center" wrapText="1"/>
    </xf>
    <xf numFmtId="0" fontId="7" fillId="4" borderId="6" xfId="6" quotePrefix="1" applyBorder="1" applyAlignment="1">
      <alignment horizontal="left"/>
    </xf>
    <xf numFmtId="0" fontId="7" fillId="4" borderId="6" xfId="6" applyBorder="1" applyAlignment="1">
      <alignment horizontal="left"/>
    </xf>
    <xf numFmtId="0" fontId="7" fillId="4" borderId="4" xfId="6" applyBorder="1" applyAlignment="1">
      <alignment horizontal="left"/>
    </xf>
    <xf numFmtId="0" fontId="7" fillId="4" borderId="3" xfId="6" applyBorder="1" applyAlignment="1">
      <alignment horizontal="left"/>
    </xf>
    <xf numFmtId="0" fontId="0" fillId="0" borderId="0" xfId="0"/>
    <xf numFmtId="0" fontId="7" fillId="4" borderId="10" xfId="6" applyBorder="1"/>
    <xf numFmtId="0" fontId="7" fillId="4" borderId="8" xfId="6" applyBorder="1"/>
    <xf numFmtId="0" fontId="15" fillId="9" borderId="1" xfId="11" applyBorder="1"/>
    <xf numFmtId="0" fontId="0" fillId="0" borderId="0" xfId="0"/>
    <xf numFmtId="14" fontId="1" fillId="8" borderId="17" xfId="10" applyNumberFormat="1" applyFont="1"/>
    <xf numFmtId="0" fontId="7" fillId="4" borderId="6" xfId="6" quotePrefix="1" applyBorder="1"/>
    <xf numFmtId="0" fontId="7" fillId="4" borderId="4" xfId="6" applyBorder="1"/>
    <xf numFmtId="0" fontId="7" fillId="4" borderId="3" xfId="6" applyBorder="1"/>
    <xf numFmtId="0" fontId="7" fillId="4" borderId="11" xfId="6" quotePrefix="1" applyBorder="1"/>
    <xf numFmtId="0" fontId="0" fillId="0" borderId="0" xfId="0"/>
    <xf numFmtId="0" fontId="9" fillId="6" borderId="18" xfId="8" applyBorder="1"/>
    <xf numFmtId="22" fontId="18" fillId="7" borderId="24" xfId="12" quotePrefix="1" applyNumberFormat="1" applyBorder="1"/>
    <xf numFmtId="0" fontId="18" fillId="7" borderId="24" xfId="12" quotePrefix="1" applyBorder="1"/>
    <xf numFmtId="22" fontId="8" fillId="5" borderId="1" xfId="7" applyNumberFormat="1" applyBorder="1"/>
    <xf numFmtId="14" fontId="0" fillId="0" borderId="0" xfId="0" applyNumberFormat="1"/>
    <xf numFmtId="0" fontId="8" fillId="5" borderId="36" xfId="7" applyBorder="1"/>
    <xf numFmtId="0" fontId="8" fillId="5" borderId="35" xfId="7" applyBorder="1"/>
    <xf numFmtId="0" fontId="15" fillId="9" borderId="0" xfId="11" applyBorder="1"/>
    <xf numFmtId="0" fontId="9" fillId="6" borderId="37" xfId="8" applyBorder="1"/>
    <xf numFmtId="18" fontId="8" fillId="5" borderId="5" xfId="7" applyNumberFormat="1" applyBorder="1"/>
    <xf numFmtId="0" fontId="18" fillId="7" borderId="21" xfId="12" quotePrefix="1" applyBorder="1"/>
    <xf numFmtId="0" fontId="9" fillId="6" borderId="1" xfId="8" applyBorder="1"/>
    <xf numFmtId="0" fontId="18" fillId="7" borderId="1" xfId="12" quotePrefix="1" applyBorder="1"/>
    <xf numFmtId="0" fontId="7" fillId="4" borderId="1" xfId="6" applyBorder="1" applyAlignment="1"/>
    <xf numFmtId="0" fontId="19" fillId="0" borderId="0" xfId="13" applyAlignment="1"/>
    <xf numFmtId="0" fontId="1" fillId="8" borderId="17" xfId="10" applyFont="1" applyAlignment="1">
      <alignment horizontal="center" vertical="center" wrapText="1"/>
    </xf>
    <xf numFmtId="0" fontId="7" fillId="4" borderId="11" xfId="6" quotePrefix="1" applyBorder="1" applyAlignment="1">
      <alignment horizontal="left"/>
    </xf>
    <xf numFmtId="0" fontId="17" fillId="8" borderId="38" xfId="10" applyFont="1" applyBorder="1" applyAlignment="1">
      <alignment horizontal="left"/>
    </xf>
    <xf numFmtId="0" fontId="17" fillId="8" borderId="36" xfId="10" applyFont="1" applyBorder="1"/>
    <xf numFmtId="0" fontId="17" fillId="8" borderId="36" xfId="10" applyFont="1" applyBorder="1" applyAlignment="1">
      <alignment horizontal="center"/>
    </xf>
    <xf numFmtId="1" fontId="17" fillId="8" borderId="36" xfId="10" applyNumberFormat="1" applyFont="1" applyBorder="1" applyAlignment="1">
      <alignment horizontal="center"/>
    </xf>
    <xf numFmtId="0" fontId="17" fillId="8" borderId="39" xfId="10" applyFont="1" applyBorder="1" applyAlignment="1">
      <alignment horizontal="center"/>
    </xf>
    <xf numFmtId="0" fontId="8" fillId="5" borderId="1" xfId="7" applyBorder="1" applyAlignment="1">
      <alignment horizontal="left" vertical="center"/>
    </xf>
    <xf numFmtId="0" fontId="8" fillId="5" borderId="40" xfId="7" applyBorder="1"/>
    <xf numFmtId="0" fontId="8" fillId="5" borderId="41" xfId="7" applyBorder="1" applyAlignment="1">
      <alignment horizontal="center" vertical="center"/>
    </xf>
    <xf numFmtId="0" fontId="8" fillId="5" borderId="13" xfId="7" applyNumberFormat="1" applyBorder="1" applyAlignment="1">
      <alignment horizontal="left" vertical="center"/>
    </xf>
    <xf numFmtId="0" fontId="8" fillId="5" borderId="13" xfId="7" applyBorder="1" applyAlignment="1">
      <alignment horizontal="left" vertical="center"/>
    </xf>
    <xf numFmtId="1" fontId="8" fillId="5" borderId="13" xfId="7" applyNumberFormat="1" applyBorder="1" applyAlignment="1">
      <alignment horizontal="left" vertical="center"/>
    </xf>
    <xf numFmtId="0" fontId="10" fillId="5" borderId="13" xfId="7" applyFont="1" applyBorder="1"/>
    <xf numFmtId="0" fontId="16" fillId="10" borderId="35" xfId="0" applyFont="1" applyFill="1" applyBorder="1" applyAlignment="1">
      <alignment horizontal="center"/>
    </xf>
    <xf numFmtId="0" fontId="10" fillId="5" borderId="1" xfId="7" applyFont="1" applyBorder="1" applyAlignment="1">
      <alignment horizontal="center"/>
    </xf>
    <xf numFmtId="0" fontId="9" fillId="6" borderId="12" xfId="8" applyAlignment="1">
      <alignment horizontal="left"/>
    </xf>
    <xf numFmtId="0" fontId="9" fillId="6" borderId="18" xfId="8" applyBorder="1" applyAlignment="1">
      <alignment horizontal="center"/>
    </xf>
    <xf numFmtId="0" fontId="9" fillId="6" borderId="23" xfId="8" applyBorder="1" applyAlignment="1">
      <alignment horizontal="center"/>
    </xf>
    <xf numFmtId="0" fontId="9" fillId="6" borderId="24" xfId="8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2" xfId="1" applyBorder="1" applyAlignment="1">
      <alignment horizontal="center"/>
    </xf>
    <xf numFmtId="0" fontId="9" fillId="6" borderId="18" xfId="8" applyBorder="1" applyAlignment="1">
      <alignment horizontal="left"/>
    </xf>
    <xf numFmtId="0" fontId="9" fillId="6" borderId="23" xfId="8" applyBorder="1" applyAlignment="1">
      <alignment horizontal="left"/>
    </xf>
    <xf numFmtId="0" fontId="9" fillId="6" borderId="24" xfId="8" applyBorder="1" applyAlignment="1">
      <alignment horizontal="left"/>
    </xf>
    <xf numFmtId="0" fontId="2" fillId="2" borderId="1" xfId="4" applyFill="1" applyBorder="1" applyAlignment="1">
      <alignment horizontal="left"/>
    </xf>
    <xf numFmtId="0" fontId="13" fillId="6" borderId="12" xfId="8" applyFont="1" applyAlignment="1">
      <alignment horizontal="left" vertical="center"/>
    </xf>
    <xf numFmtId="0" fontId="13" fillId="6" borderId="15" xfId="8" applyFont="1" applyBorder="1" applyAlignment="1">
      <alignment horizontal="left" vertical="center"/>
    </xf>
    <xf numFmtId="0" fontId="13" fillId="6" borderId="16" xfId="8" applyFont="1" applyBorder="1" applyAlignment="1">
      <alignment horizontal="left" vertical="center"/>
    </xf>
    <xf numFmtId="0" fontId="13" fillId="6" borderId="13" xfId="8" applyFont="1" applyBorder="1" applyAlignment="1">
      <alignment horizontal="left" vertical="center"/>
    </xf>
    <xf numFmtId="14" fontId="2" fillId="2" borderId="1" xfId="4" applyNumberFormat="1" applyFill="1" applyBorder="1" applyAlignment="1">
      <alignment horizontal="center"/>
    </xf>
    <xf numFmtId="0" fontId="2" fillId="2" borderId="1" xfId="4" applyFill="1" applyBorder="1" applyAlignment="1">
      <alignment horizontal="center"/>
    </xf>
    <xf numFmtId="0" fontId="2" fillId="0" borderId="11" xfId="4" applyBorder="1" applyAlignment="1">
      <alignment horizontal="center" vertical="center"/>
    </xf>
    <xf numFmtId="0" fontId="2" fillId="0" borderId="2" xfId="4" applyBorder="1" applyAlignment="1">
      <alignment horizontal="center" vertical="center"/>
    </xf>
    <xf numFmtId="0" fontId="2" fillId="0" borderId="10" xfId="4" applyBorder="1" applyAlignment="1">
      <alignment horizontal="center" vertical="center"/>
    </xf>
    <xf numFmtId="0" fontId="2" fillId="0" borderId="9" xfId="4" applyBorder="1" applyAlignment="1">
      <alignment horizontal="center" vertical="center"/>
    </xf>
    <xf numFmtId="0" fontId="2" fillId="0" borderId="8" xfId="4" applyBorder="1" applyAlignment="1">
      <alignment horizontal="center" vertical="center"/>
    </xf>
    <xf numFmtId="0" fontId="2" fillId="0" borderId="7" xfId="4" applyBorder="1" applyAlignment="1">
      <alignment horizontal="center" vertical="center"/>
    </xf>
    <xf numFmtId="0" fontId="2" fillId="2" borderId="6" xfId="4" applyFill="1" applyBorder="1" applyAlignment="1">
      <alignment horizontal="center"/>
    </xf>
    <xf numFmtId="0" fontId="2" fillId="2" borderId="3" xfId="4" applyFill="1" applyBorder="1" applyAlignment="1">
      <alignment horizontal="center"/>
    </xf>
    <xf numFmtId="0" fontId="8" fillId="5" borderId="1" xfId="7" applyBorder="1" applyAlignment="1">
      <alignment horizontal="center"/>
    </xf>
    <xf numFmtId="0" fontId="8" fillId="5" borderId="6" xfId="7" applyBorder="1" applyAlignment="1">
      <alignment horizontal="center"/>
    </xf>
    <xf numFmtId="0" fontId="8" fillId="5" borderId="3" xfId="7" applyBorder="1" applyAlignment="1">
      <alignment horizontal="center"/>
    </xf>
    <xf numFmtId="0" fontId="2" fillId="8" borderId="1" xfId="10" applyFont="1" applyBorder="1" applyAlignment="1">
      <alignment horizontal="left"/>
    </xf>
    <xf numFmtId="0" fontId="2" fillId="0" borderId="19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3" xfId="4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7" fillId="4" borderId="1" xfId="6" applyBorder="1" applyAlignment="1">
      <alignment horizontal="left"/>
    </xf>
    <xf numFmtId="0" fontId="7" fillId="4" borderId="0" xfId="6" applyAlignment="1">
      <alignment horizontal="left"/>
    </xf>
    <xf numFmtId="0" fontId="6" fillId="0" borderId="0" xfId="1" applyFont="1" applyAlignment="1">
      <alignment horizontal="center"/>
    </xf>
    <xf numFmtId="0" fontId="7" fillId="4" borderId="42" xfId="6" applyBorder="1" applyAlignment="1">
      <alignment horizontal="left"/>
    </xf>
    <xf numFmtId="0" fontId="7" fillId="4" borderId="43" xfId="6" applyBorder="1" applyAlignment="1">
      <alignment horizontal="left"/>
    </xf>
    <xf numFmtId="0" fontId="7" fillId="4" borderId="44" xfId="6" applyBorder="1" applyAlignment="1">
      <alignment horizontal="left"/>
    </xf>
    <xf numFmtId="0" fontId="7" fillId="4" borderId="11" xfId="6" quotePrefix="1" applyBorder="1" applyAlignment="1">
      <alignment horizontal="left"/>
    </xf>
    <xf numFmtId="0" fontId="7" fillId="4" borderId="27" xfId="6" quotePrefix="1" applyBorder="1" applyAlignment="1">
      <alignment horizontal="left"/>
    </xf>
    <xf numFmtId="0" fontId="7" fillId="4" borderId="2" xfId="6" quotePrefix="1" applyBorder="1" applyAlignment="1">
      <alignment horizontal="left"/>
    </xf>
    <xf numFmtId="0" fontId="7" fillId="4" borderId="1" xfId="6" quotePrefix="1" applyBorder="1" applyAlignment="1">
      <alignment horizontal="left"/>
    </xf>
    <xf numFmtId="0" fontId="7" fillId="4" borderId="6" xfId="6" applyBorder="1" applyAlignment="1">
      <alignment horizontal="left"/>
    </xf>
    <xf numFmtId="0" fontId="7" fillId="4" borderId="4" xfId="6" applyBorder="1" applyAlignment="1">
      <alignment horizontal="left"/>
    </xf>
    <xf numFmtId="0" fontId="7" fillId="4" borderId="3" xfId="6" applyBorder="1" applyAlignment="1">
      <alignment horizontal="left"/>
    </xf>
    <xf numFmtId="0" fontId="7" fillId="4" borderId="5" xfId="6" applyBorder="1" applyAlignment="1">
      <alignment horizontal="left"/>
    </xf>
    <xf numFmtId="0" fontId="7" fillId="4" borderId="1" xfId="6" applyBorder="1" applyAlignment="1">
      <alignment horizontal="left" vertical="center"/>
    </xf>
    <xf numFmtId="0" fontId="7" fillId="4" borderId="1" xfId="6" quotePrefix="1" applyBorder="1" applyAlignment="1">
      <alignment horizontal="center"/>
    </xf>
    <xf numFmtId="0" fontId="7" fillId="4" borderId="6" xfId="6" quotePrefix="1" applyBorder="1" applyAlignment="1">
      <alignment horizontal="left"/>
    </xf>
    <xf numFmtId="0" fontId="7" fillId="4" borderId="4" xfId="6" quotePrefix="1" applyBorder="1" applyAlignment="1">
      <alignment horizontal="left"/>
    </xf>
    <xf numFmtId="0" fontId="7" fillId="4" borderId="3" xfId="6" quotePrefix="1" applyBorder="1" applyAlignment="1">
      <alignment horizontal="left"/>
    </xf>
    <xf numFmtId="0" fontId="7" fillId="4" borderId="1" xfId="6" applyBorder="1" applyAlignment="1">
      <alignment horizontal="left" wrapText="1"/>
    </xf>
    <xf numFmtId="0" fontId="7" fillId="4" borderId="6" xfId="6" applyBorder="1" applyAlignment="1">
      <alignment horizontal="left" vertical="top"/>
    </xf>
    <xf numFmtId="0" fontId="7" fillId="4" borderId="4" xfId="6" applyBorder="1" applyAlignment="1">
      <alignment horizontal="left" vertical="top"/>
    </xf>
    <xf numFmtId="0" fontId="7" fillId="4" borderId="3" xfId="6" applyBorder="1" applyAlignment="1">
      <alignment horizontal="left" vertical="top"/>
    </xf>
    <xf numFmtId="0" fontId="1" fillId="0" borderId="27" xfId="1" applyBorder="1" applyAlignment="1">
      <alignment horizontal="center"/>
    </xf>
    <xf numFmtId="0" fontId="7" fillId="4" borderId="45" xfId="6" applyBorder="1" applyAlignment="1">
      <alignment horizontal="left" vertical="top"/>
    </xf>
    <xf numFmtId="0" fontId="7" fillId="4" borderId="46" xfId="6" applyBorder="1" applyAlignment="1">
      <alignment horizontal="left" vertical="top"/>
    </xf>
    <xf numFmtId="0" fontId="7" fillId="4" borderId="47" xfId="6" applyBorder="1" applyAlignment="1">
      <alignment horizontal="left" vertical="top"/>
    </xf>
    <xf numFmtId="0" fontId="7" fillId="4" borderId="48" xfId="6" applyBorder="1" applyAlignment="1">
      <alignment horizontal="left" vertical="top"/>
    </xf>
    <xf numFmtId="0" fontId="7" fillId="4" borderId="28" xfId="6" applyBorder="1" applyAlignment="1">
      <alignment horizontal="left" vertical="top"/>
    </xf>
    <xf numFmtId="0" fontId="7" fillId="4" borderId="49" xfId="6" applyBorder="1" applyAlignment="1">
      <alignment horizontal="left" vertical="top"/>
    </xf>
    <xf numFmtId="0" fontId="15" fillId="9" borderId="6" xfId="11" applyBorder="1" applyAlignment="1">
      <alignment horizontal="left"/>
    </xf>
    <xf numFmtId="0" fontId="15" fillId="9" borderId="4" xfId="11" applyBorder="1" applyAlignment="1">
      <alignment horizontal="left"/>
    </xf>
    <xf numFmtId="0" fontId="15" fillId="9" borderId="3" xfId="11" applyBorder="1" applyAlignment="1">
      <alignment horizontal="left"/>
    </xf>
    <xf numFmtId="0" fontId="15" fillId="9" borderId="6" xfId="11" applyBorder="1" applyAlignment="1">
      <alignment horizontal="center"/>
    </xf>
    <xf numFmtId="0" fontId="15" fillId="9" borderId="4" xfId="11" applyBorder="1" applyAlignment="1">
      <alignment horizontal="center"/>
    </xf>
    <xf numFmtId="0" fontId="15" fillId="9" borderId="3" xfId="11" applyBorder="1" applyAlignment="1">
      <alignment horizontal="center"/>
    </xf>
  </cellXfs>
  <cellStyles count="14">
    <cellStyle name="Çıkış" xfId="9" builtinId="21"/>
    <cellStyle name="Giriş" xfId="8" builtinId="20"/>
    <cellStyle name="Hesaplama" xfId="12" builtinId="22"/>
    <cellStyle name="İyi" xfId="6" builtinId="26"/>
    <cellStyle name="Köprü" xfId="5" builtinId="8"/>
    <cellStyle name="Kötü" xfId="7" builtinId="27"/>
    <cellStyle name="Normal" xfId="0" builtinId="0"/>
    <cellStyle name="Normal 2" xfId="1"/>
    <cellStyle name="Normal_matematiksel işlemler" xfId="2"/>
    <cellStyle name="Normal_metin" xfId="4"/>
    <cellStyle name="Normal_tarih saat" xfId="13"/>
    <cellStyle name="Not" xfId="10" builtinId="10"/>
    <cellStyle name="Nötr" xfId="11" builtinId="28"/>
    <cellStyle name="Virgül 2" xfId="3"/>
  </cellStyles>
  <dxfs count="9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9.9948118533890809E-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4691375820584"/>
          <c:y val="9.154929577464789E-2"/>
          <c:w val="0.8203009063226363"/>
          <c:h val="0.66549295774647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Eğer_3!$C$2:$G$2</c:f>
              <c:strCache>
                <c:ptCount val="5"/>
                <c:pt idx="0">
                  <c:v>&lt;25</c:v>
                </c:pt>
                <c:pt idx="1">
                  <c:v>25-50</c:v>
                </c:pt>
                <c:pt idx="2">
                  <c:v>50-75</c:v>
                </c:pt>
                <c:pt idx="3">
                  <c:v>75-90</c:v>
                </c:pt>
                <c:pt idx="4">
                  <c:v>90-100</c:v>
                </c:pt>
              </c:strCache>
            </c:strRef>
          </c:cat>
          <c:val>
            <c:numRef>
              <c:f>Eğer_3!$C$253:$G$253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098048"/>
        <c:axId val="1917087712"/>
      </c:barChart>
      <c:catAx>
        <c:axId val="191709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RQD (%)</a:t>
                </a:r>
              </a:p>
            </c:rich>
          </c:tx>
          <c:layout>
            <c:manualLayout>
              <c:xMode val="edge"/>
              <c:yMode val="edge"/>
              <c:x val="0.49676460345369455"/>
              <c:y val="0.86619718309859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08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08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Frekans (%)</a:t>
                </a:r>
              </a:p>
            </c:rich>
          </c:tx>
          <c:layout>
            <c:manualLayout>
              <c:xMode val="edge"/>
              <c:yMode val="edge"/>
              <c:x val="7.5833198195763294E-3"/>
              <c:y val="0.288732394366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709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0</xdr:row>
      <xdr:rowOff>171450</xdr:rowOff>
    </xdr:from>
    <xdr:to>
      <xdr:col>9</xdr:col>
      <xdr:colOff>600075</xdr:colOff>
      <xdr:row>7</xdr:row>
      <xdr:rowOff>180975</xdr:rowOff>
    </xdr:to>
    <xdr:sp macro="" textlink="">
      <xdr:nvSpPr>
        <xdr:cNvPr id="2" name="Metin kutusu 1"/>
        <xdr:cNvSpPr txBox="1"/>
      </xdr:nvSpPr>
      <xdr:spPr>
        <a:xfrm>
          <a:off x="5524500" y="171450"/>
          <a:ext cx="1847850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=PARÇAAL(A2;5;10)</a:t>
          </a:r>
        </a:p>
        <a:p>
          <a:endParaRPr lang="tr-TR" sz="1100"/>
        </a:p>
        <a:p>
          <a:r>
            <a:rPr lang="tr-TR" sz="1100"/>
            <a:t>Formüldeki;</a:t>
          </a:r>
        </a:p>
        <a:p>
          <a:r>
            <a:rPr lang="tr-TR" sz="1100"/>
            <a:t>a2</a:t>
          </a:r>
          <a:r>
            <a:rPr lang="tr-TR" sz="1100" baseline="0"/>
            <a:t> metinin adresini belirtir</a:t>
          </a:r>
        </a:p>
        <a:p>
          <a:r>
            <a:rPr lang="tr-TR" sz="1100" baseline="0"/>
            <a:t>5 alınacak mettin başlangıç yerini 10 ise alınacak metnin karakter sayısını ifade eder.</a:t>
          </a:r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pic>
      <xdr:nvPicPr>
        <xdr:cNvPr id="2" name="Resim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14</xdr:row>
      <xdr:rowOff>57150</xdr:rowOff>
    </xdr:from>
    <xdr:to>
      <xdr:col>14</xdr:col>
      <xdr:colOff>514350</xdr:colOff>
      <xdr:row>28</xdr:row>
      <xdr:rowOff>95250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8" sqref="J8"/>
    </sheetView>
  </sheetViews>
  <sheetFormatPr defaultRowHeight="15" x14ac:dyDescent="0.25"/>
  <cols>
    <col min="1" max="1" width="17.5703125" style="2" customWidth="1"/>
    <col min="2" max="2" width="10.85546875" style="2" bestFit="1" customWidth="1"/>
    <col min="3" max="6" width="9.140625" style="2"/>
    <col min="7" max="7" width="11.140625" style="2" customWidth="1"/>
    <col min="8" max="8" width="18.85546875" style="2" bestFit="1" customWidth="1"/>
    <col min="9" max="9" width="20.7109375" style="2" bestFit="1" customWidth="1"/>
    <col min="10" max="10" width="11.42578125" style="2" customWidth="1"/>
    <col min="11" max="11" width="10.85546875" style="106" bestFit="1" customWidth="1"/>
    <col min="12" max="13" width="9.140625" style="106"/>
    <col min="14" max="16384" width="9.140625" style="2"/>
  </cols>
  <sheetData>
    <row r="1" spans="1:10" x14ac:dyDescent="0.25">
      <c r="A1" s="15" t="s">
        <v>273</v>
      </c>
      <c r="B1" s="15" t="s">
        <v>279</v>
      </c>
      <c r="C1" s="15" t="s">
        <v>285</v>
      </c>
      <c r="D1" s="34">
        <f>8+9+10</f>
        <v>27</v>
      </c>
      <c r="F1" s="32">
        <v>10</v>
      </c>
      <c r="G1" s="32">
        <v>20</v>
      </c>
      <c r="H1" s="32"/>
      <c r="I1" s="108"/>
      <c r="J1" s="109"/>
    </row>
    <row r="2" spans="1:10" x14ac:dyDescent="0.25">
      <c r="A2" s="15" t="s">
        <v>274</v>
      </c>
      <c r="B2" s="15" t="s">
        <v>280</v>
      </c>
      <c r="C2" s="15" t="s">
        <v>286</v>
      </c>
      <c r="D2" s="34">
        <f>149-20</f>
        <v>129</v>
      </c>
      <c r="F2" s="116"/>
      <c r="G2" s="116"/>
      <c r="H2" s="116">
        <f>F1*2</f>
        <v>20</v>
      </c>
      <c r="I2" s="120"/>
      <c r="J2" s="110"/>
    </row>
    <row r="3" spans="1:10" x14ac:dyDescent="0.25">
      <c r="A3" s="15" t="s">
        <v>275</v>
      </c>
      <c r="B3" s="15" t="s">
        <v>281</v>
      </c>
      <c r="C3" s="15" t="s">
        <v>287</v>
      </c>
      <c r="D3" s="34">
        <f>50/25</f>
        <v>2</v>
      </c>
      <c r="F3" s="117" t="s">
        <v>266</v>
      </c>
      <c r="G3" s="118"/>
      <c r="H3" s="118"/>
      <c r="I3" s="118"/>
      <c r="J3" s="119"/>
    </row>
    <row r="4" spans="1:10" x14ac:dyDescent="0.25">
      <c r="A4" s="15" t="s">
        <v>276</v>
      </c>
      <c r="B4" s="15" t="s">
        <v>282</v>
      </c>
      <c r="C4" s="15" t="s">
        <v>288</v>
      </c>
      <c r="D4" s="34">
        <f>2*50</f>
        <v>100</v>
      </c>
      <c r="F4" s="111" t="s">
        <v>267</v>
      </c>
      <c r="G4" s="107"/>
      <c r="H4" s="107"/>
      <c r="I4" s="107"/>
      <c r="J4" s="112"/>
    </row>
    <row r="5" spans="1:10" x14ac:dyDescent="0.25">
      <c r="A5" s="15" t="s">
        <v>277</v>
      </c>
      <c r="B5" s="15" t="s">
        <v>283</v>
      </c>
      <c r="C5" s="15" t="s">
        <v>289</v>
      </c>
      <c r="D5" s="34">
        <f>320*30%</f>
        <v>96</v>
      </c>
      <c r="F5" s="113" t="s">
        <v>509</v>
      </c>
      <c r="G5" s="114"/>
      <c r="H5" s="114"/>
      <c r="I5" s="114"/>
      <c r="J5" s="115"/>
    </row>
    <row r="6" spans="1:10" x14ac:dyDescent="0.25">
      <c r="A6" s="15" t="s">
        <v>278</v>
      </c>
      <c r="B6" s="15" t="s">
        <v>284</v>
      </c>
      <c r="C6" s="15" t="s">
        <v>290</v>
      </c>
      <c r="D6" s="34" t="str">
        <f>"a"&amp;"b"</f>
        <v>ab</v>
      </c>
    </row>
    <row r="9" spans="1:10" x14ac:dyDescent="0.25">
      <c r="B9" s="167" t="s">
        <v>292</v>
      </c>
      <c r="C9" s="167"/>
      <c r="D9" s="167"/>
      <c r="E9" s="167"/>
      <c r="F9" s="167"/>
      <c r="G9" s="167"/>
      <c r="H9" s="43" t="s">
        <v>216</v>
      </c>
      <c r="I9" s="43" t="s">
        <v>291</v>
      </c>
    </row>
    <row r="10" spans="1:10" x14ac:dyDescent="0.25">
      <c r="A10" s="39" t="s">
        <v>84</v>
      </c>
      <c r="B10" s="36">
        <v>1800</v>
      </c>
      <c r="C10" s="36">
        <v>2220</v>
      </c>
      <c r="D10" s="36">
        <v>78</v>
      </c>
      <c r="E10" s="36">
        <v>24</v>
      </c>
      <c r="F10" s="36">
        <v>23</v>
      </c>
      <c r="G10" s="36">
        <v>145</v>
      </c>
      <c r="H10" s="36">
        <f>SUM(B10:G10)</f>
        <v>4290</v>
      </c>
      <c r="I10" s="52" t="s">
        <v>303</v>
      </c>
    </row>
    <row r="11" spans="1:10" ht="12.75" customHeight="1" x14ac:dyDescent="0.25">
      <c r="A11" s="40" t="s">
        <v>79</v>
      </c>
      <c r="B11" s="15">
        <v>45</v>
      </c>
      <c r="C11" s="15">
        <v>4</v>
      </c>
      <c r="D11" s="15">
        <v>54</v>
      </c>
      <c r="E11" s="15">
        <v>7</v>
      </c>
      <c r="F11" s="15">
        <v>32</v>
      </c>
      <c r="G11" s="15">
        <v>77</v>
      </c>
      <c r="H11" s="15">
        <f>AVERAGE(B11:G11)</f>
        <v>36.5</v>
      </c>
      <c r="I11" s="38" t="s">
        <v>304</v>
      </c>
    </row>
    <row r="12" spans="1:10" x14ac:dyDescent="0.25">
      <c r="A12" s="41" t="s">
        <v>80</v>
      </c>
      <c r="B12" s="15">
        <v>34</v>
      </c>
      <c r="C12" s="15">
        <v>2</v>
      </c>
      <c r="D12" s="15">
        <v>4</v>
      </c>
      <c r="E12" s="15">
        <v>6</v>
      </c>
      <c r="F12" s="15">
        <v>7</v>
      </c>
      <c r="G12" s="15">
        <v>8</v>
      </c>
      <c r="H12" s="15">
        <f>PRODUCT(B12:G12)</f>
        <v>91392</v>
      </c>
      <c r="I12" s="38" t="s">
        <v>305</v>
      </c>
    </row>
    <row r="13" spans="1:10" x14ac:dyDescent="0.25">
      <c r="A13" s="42" t="s">
        <v>83</v>
      </c>
      <c r="B13" s="15">
        <v>23</v>
      </c>
      <c r="C13" s="15">
        <v>5</v>
      </c>
      <c r="D13" s="15">
        <v>-46</v>
      </c>
      <c r="E13" s="15">
        <v>5</v>
      </c>
      <c r="F13" s="15">
        <v>-18</v>
      </c>
      <c r="G13" s="15">
        <v>-61</v>
      </c>
      <c r="H13" s="15">
        <f>MAX(B13:G13)</f>
        <v>23</v>
      </c>
      <c r="I13" s="38" t="s">
        <v>306</v>
      </c>
    </row>
    <row r="14" spans="1:10" x14ac:dyDescent="0.25">
      <c r="A14" s="42" t="s">
        <v>293</v>
      </c>
      <c r="B14" s="15">
        <v>12</v>
      </c>
      <c r="C14" s="15">
        <v>4</v>
      </c>
      <c r="D14" s="15">
        <v>-96</v>
      </c>
      <c r="E14" s="15">
        <v>4</v>
      </c>
      <c r="F14" s="15">
        <v>-43</v>
      </c>
      <c r="G14" s="15">
        <v>-130</v>
      </c>
      <c r="H14" s="15">
        <f>MIN(B14:G14)</f>
        <v>-130</v>
      </c>
      <c r="I14" s="38" t="s">
        <v>307</v>
      </c>
    </row>
    <row r="15" spans="1:10" x14ac:dyDescent="0.25">
      <c r="A15" s="41" t="s">
        <v>82</v>
      </c>
      <c r="B15" s="15">
        <f>B13/B14</f>
        <v>1.9166666666666667</v>
      </c>
      <c r="C15" s="15">
        <f t="shared" ref="C15:G15" si="0">C13/C14</f>
        <v>1.25</v>
      </c>
      <c r="D15" s="15">
        <f t="shared" si="0"/>
        <v>0.47916666666666669</v>
      </c>
      <c r="E15" s="15">
        <f t="shared" si="0"/>
        <v>1.25</v>
      </c>
      <c r="F15" s="15">
        <f t="shared" si="0"/>
        <v>0.41860465116279072</v>
      </c>
      <c r="G15" s="15">
        <f t="shared" si="0"/>
        <v>0.46923076923076923</v>
      </c>
      <c r="H15" s="15">
        <v>2</v>
      </c>
      <c r="I15" s="38" t="s">
        <v>479</v>
      </c>
    </row>
    <row r="16" spans="1:10" x14ac:dyDescent="0.25">
      <c r="B16" s="172"/>
      <c r="C16" s="172"/>
      <c r="D16" s="172"/>
      <c r="E16" s="172"/>
      <c r="F16" s="172"/>
      <c r="G16" s="173"/>
      <c r="H16" s="15">
        <f>ROUND(B15,1)</f>
        <v>1.9</v>
      </c>
      <c r="I16" s="38" t="s">
        <v>478</v>
      </c>
    </row>
    <row r="17" spans="1:9" x14ac:dyDescent="0.25">
      <c r="B17" s="174"/>
      <c r="C17" s="174"/>
      <c r="D17" s="174"/>
      <c r="E17" s="174"/>
      <c r="F17" s="174"/>
      <c r="G17" s="175"/>
      <c r="H17" s="15">
        <f>ROUND(B15,2)</f>
        <v>1.92</v>
      </c>
      <c r="I17" s="38" t="s">
        <v>480</v>
      </c>
    </row>
    <row r="18" spans="1:9" x14ac:dyDescent="0.25">
      <c r="B18" s="174"/>
      <c r="C18" s="174"/>
      <c r="D18" s="174"/>
      <c r="E18" s="174"/>
      <c r="F18" s="174"/>
      <c r="G18" s="175"/>
      <c r="H18" s="15">
        <f>ROUND(B15,3)</f>
        <v>1.917</v>
      </c>
      <c r="I18" s="38" t="s">
        <v>481</v>
      </c>
    </row>
    <row r="19" spans="1:9" x14ac:dyDescent="0.25">
      <c r="B19" s="174"/>
      <c r="C19" s="174"/>
      <c r="D19" s="174"/>
      <c r="E19" s="174"/>
      <c r="F19" s="174"/>
      <c r="G19" s="175"/>
      <c r="H19" s="15">
        <f>ROUND(B15,4)</f>
        <v>1.9167000000000001</v>
      </c>
      <c r="I19" s="38" t="s">
        <v>482</v>
      </c>
    </row>
    <row r="20" spans="1:9" x14ac:dyDescent="0.25">
      <c r="B20" s="55" t="s">
        <v>309</v>
      </c>
      <c r="C20" s="53"/>
      <c r="D20" s="53"/>
      <c r="E20" s="53"/>
      <c r="F20" s="53"/>
      <c r="G20" s="54"/>
      <c r="H20" s="15">
        <f>ROUND(B15,5)</f>
        <v>1.9166700000000001</v>
      </c>
      <c r="I20" s="38" t="s">
        <v>483</v>
      </c>
    </row>
    <row r="21" spans="1:9" x14ac:dyDescent="0.25">
      <c r="A21" s="41" t="s">
        <v>301</v>
      </c>
      <c r="B21" s="36">
        <f>PI()</f>
        <v>3.1415926535897931</v>
      </c>
      <c r="C21" s="169"/>
      <c r="D21" s="170"/>
      <c r="E21" s="170"/>
      <c r="F21" s="170"/>
      <c r="G21" s="171"/>
      <c r="H21" s="56" t="s">
        <v>310</v>
      </c>
      <c r="I21" s="38" t="s">
        <v>302</v>
      </c>
    </row>
    <row r="22" spans="1:9" x14ac:dyDescent="0.25">
      <c r="A22" s="41" t="s">
        <v>308</v>
      </c>
      <c r="B22" s="176">
        <v>25</v>
      </c>
      <c r="C22" s="177"/>
      <c r="D22" s="177"/>
      <c r="E22" s="177"/>
      <c r="F22" s="177"/>
      <c r="G22" s="178"/>
      <c r="H22" s="15">
        <v>5</v>
      </c>
      <c r="I22" s="38" t="s">
        <v>311</v>
      </c>
    </row>
    <row r="23" spans="1:9" x14ac:dyDescent="0.25">
      <c r="A23" s="41" t="s">
        <v>312</v>
      </c>
      <c r="B23" s="15">
        <v>9</v>
      </c>
      <c r="C23" s="15">
        <v>36</v>
      </c>
      <c r="D23" s="15">
        <v>54</v>
      </c>
      <c r="E23" s="15">
        <v>63</v>
      </c>
      <c r="F23" s="15">
        <v>72</v>
      </c>
      <c r="G23" s="15">
        <v>81</v>
      </c>
      <c r="H23" s="15">
        <v>9</v>
      </c>
      <c r="I23" s="38" t="s">
        <v>315</v>
      </c>
    </row>
    <row r="24" spans="1:9" x14ac:dyDescent="0.25">
      <c r="A24" s="41" t="s">
        <v>313</v>
      </c>
      <c r="B24" s="15">
        <v>4</v>
      </c>
      <c r="C24" s="15">
        <v>13</v>
      </c>
      <c r="D24" s="15">
        <v>20</v>
      </c>
      <c r="E24" s="15">
        <v>32</v>
      </c>
      <c r="F24" s="15">
        <v>44</v>
      </c>
      <c r="G24" s="15">
        <v>5</v>
      </c>
      <c r="H24" s="15">
        <v>22880</v>
      </c>
      <c r="I24" s="38" t="s">
        <v>314</v>
      </c>
    </row>
    <row r="25" spans="1:9" ht="30" x14ac:dyDescent="0.25">
      <c r="A25" s="57" t="s">
        <v>316</v>
      </c>
      <c r="B25" s="176">
        <v>3</v>
      </c>
      <c r="C25" s="177"/>
      <c r="D25" s="177"/>
      <c r="E25" s="177"/>
      <c r="F25" s="177"/>
      <c r="G25" s="178"/>
      <c r="H25" s="15">
        <v>6</v>
      </c>
      <c r="I25" s="38" t="s">
        <v>317</v>
      </c>
    </row>
    <row r="26" spans="1:9" x14ac:dyDescent="0.25">
      <c r="A26" s="41" t="s">
        <v>318</v>
      </c>
      <c r="B26" s="168" t="s">
        <v>319</v>
      </c>
      <c r="C26" s="168"/>
      <c r="D26" s="168"/>
      <c r="E26" s="168"/>
      <c r="F26" s="168"/>
      <c r="G26" s="168"/>
      <c r="H26" s="15">
        <v>35</v>
      </c>
      <c r="I26" s="38" t="s">
        <v>320</v>
      </c>
    </row>
    <row r="27" spans="1:9" x14ac:dyDescent="0.25">
      <c r="A27" s="41" t="s">
        <v>321</v>
      </c>
      <c r="B27" s="168" t="s">
        <v>322</v>
      </c>
      <c r="C27" s="168"/>
      <c r="D27" s="168"/>
      <c r="E27" s="168"/>
      <c r="F27" s="168"/>
      <c r="G27" s="168"/>
      <c r="H27" s="15">
        <v>25</v>
      </c>
      <c r="I27" s="38" t="s">
        <v>323</v>
      </c>
    </row>
    <row r="28" spans="1:9" x14ac:dyDescent="0.25">
      <c r="A28" s="41" t="s">
        <v>324</v>
      </c>
      <c r="B28" s="168">
        <v>-81</v>
      </c>
      <c r="C28" s="168"/>
      <c r="D28" s="168"/>
      <c r="E28" s="168"/>
      <c r="F28" s="168"/>
      <c r="G28" s="168"/>
      <c r="H28" s="15">
        <v>81</v>
      </c>
      <c r="I28" s="38" t="s">
        <v>325</v>
      </c>
    </row>
    <row r="29" spans="1:9" x14ac:dyDescent="0.25">
      <c r="A29" s="41" t="s">
        <v>326</v>
      </c>
      <c r="B29" s="168" t="s">
        <v>328</v>
      </c>
      <c r="C29" s="168"/>
      <c r="D29" s="168"/>
      <c r="E29" s="168"/>
      <c r="F29" s="168"/>
      <c r="G29" s="168"/>
      <c r="H29" s="15">
        <v>1</v>
      </c>
      <c r="I29" s="38" t="s">
        <v>327</v>
      </c>
    </row>
  </sheetData>
  <mergeCells count="9">
    <mergeCell ref="B9:G9"/>
    <mergeCell ref="B26:G26"/>
    <mergeCell ref="B27:G27"/>
    <mergeCell ref="B28:G28"/>
    <mergeCell ref="B29:G29"/>
    <mergeCell ref="C21:G21"/>
    <mergeCell ref="B16:G19"/>
    <mergeCell ref="B22:G22"/>
    <mergeCell ref="B25:G2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1" sqref="I1"/>
    </sheetView>
  </sheetViews>
  <sheetFormatPr defaultRowHeight="12.75" x14ac:dyDescent="0.2"/>
  <cols>
    <col min="1" max="1" width="8.5703125" style="2" bestFit="1" customWidth="1"/>
    <col min="2" max="2" width="7" style="2" bestFit="1" customWidth="1"/>
    <col min="3" max="3" width="10.140625" style="2" bestFit="1" customWidth="1"/>
    <col min="4" max="4" width="6.7109375" style="2" bestFit="1" customWidth="1"/>
    <col min="5" max="5" width="7" style="2" bestFit="1" customWidth="1"/>
    <col min="6" max="6" width="6" style="2" bestFit="1" customWidth="1"/>
    <col min="7" max="7" width="7.28515625" style="2" bestFit="1" customWidth="1"/>
    <col min="8" max="8" width="50.85546875" style="2" bestFit="1" customWidth="1"/>
    <col min="9" max="16384" width="9.140625" style="2"/>
  </cols>
  <sheetData>
    <row r="1" spans="1:8" ht="15" x14ac:dyDescent="0.25">
      <c r="A1" s="26" t="s">
        <v>111</v>
      </c>
      <c r="B1" s="26" t="s">
        <v>412</v>
      </c>
      <c r="C1" s="26" t="s">
        <v>413</v>
      </c>
      <c r="D1" s="26" t="s">
        <v>414</v>
      </c>
      <c r="E1" s="26" t="s">
        <v>415</v>
      </c>
      <c r="F1" s="26" t="s">
        <v>416</v>
      </c>
      <c r="G1" s="26" t="s">
        <v>212</v>
      </c>
      <c r="H1" s="26" t="s">
        <v>417</v>
      </c>
    </row>
    <row r="2" spans="1:8" ht="15" x14ac:dyDescent="0.25">
      <c r="A2" s="26" t="s">
        <v>514</v>
      </c>
      <c r="B2" s="15">
        <v>700000</v>
      </c>
      <c r="C2" s="29">
        <v>38839</v>
      </c>
      <c r="D2" s="15">
        <v>50000</v>
      </c>
      <c r="E2" s="15">
        <v>650000</v>
      </c>
      <c r="F2" s="15">
        <f>E2*10%</f>
        <v>65000</v>
      </c>
      <c r="G2" s="15">
        <f>SUM(E2:F2)</f>
        <v>715000</v>
      </c>
      <c r="H2" s="15" t="str">
        <f ca="1">IF(AND(E2&gt;0,C2&lt;NOW()),"sayın "&amp; A2&amp;"  bey borcunuzu  "&amp; YEAR(NOW())-YEAR(C2)&amp;" yıl dır ödemiyorsunuz","günü gelmedi")</f>
        <v>sayın Veli  bey borcunuzu  8 yıl dır ödemiyorsunuz</v>
      </c>
    </row>
    <row r="3" spans="1:8" ht="15" x14ac:dyDescent="0.25">
      <c r="A3" s="26" t="s">
        <v>515</v>
      </c>
      <c r="B3" s="15">
        <v>500000</v>
      </c>
      <c r="C3" s="29">
        <v>36742</v>
      </c>
      <c r="D3" s="15">
        <v>15000</v>
      </c>
      <c r="E3" s="15">
        <v>485000</v>
      </c>
      <c r="F3" s="15">
        <f>E3*10%</f>
        <v>48500</v>
      </c>
      <c r="G3" s="15">
        <f>SUM(E3:F3)</f>
        <v>533500</v>
      </c>
      <c r="H3" s="15" t="str">
        <f ca="1">IF(AND(E3&gt;0,C3&lt;NOW()),"sayın "&amp; A3&amp;"  bey borcunuzu  "&amp; YEAR(NOW())-YEAR(C3)&amp;" yıl dır ödemiyorsunuz","günü gelmedi")</f>
        <v>sayın Kıvanç  bey borcunuzu  14 yıl dır ödemiyorsunuz</v>
      </c>
    </row>
    <row r="4" spans="1:8" ht="15" x14ac:dyDescent="0.25">
      <c r="A4" s="26" t="s">
        <v>96</v>
      </c>
      <c r="B4" s="15">
        <v>700000</v>
      </c>
      <c r="C4" s="29">
        <v>37201</v>
      </c>
      <c r="D4" s="15">
        <v>50000</v>
      </c>
      <c r="E4" s="15">
        <v>650000</v>
      </c>
      <c r="F4" s="15">
        <f>E4*10%</f>
        <v>65000</v>
      </c>
      <c r="G4" s="15">
        <f>SUM(E4:F4)</f>
        <v>715000</v>
      </c>
      <c r="H4" s="15" t="str">
        <f ca="1">IF(AND(E4&gt;0,C4&lt;NOW()),"sayın "&amp; A4&amp;"  bey borcunuzu  "&amp; YEAR(NOW())-YEAR(C4)&amp;" yıl dır ödemiyorsunuz","günü gelmedi")</f>
        <v>sayın Ali  bey borcunuzu  13 yıl dır ödemiyorsunuz</v>
      </c>
    </row>
    <row r="5" spans="1:8" ht="15" x14ac:dyDescent="0.25">
      <c r="A5" s="26" t="s">
        <v>516</v>
      </c>
      <c r="B5" s="15">
        <v>900000</v>
      </c>
      <c r="C5" s="29">
        <v>37660</v>
      </c>
      <c r="D5" s="15">
        <v>85000</v>
      </c>
      <c r="E5" s="15">
        <v>815000</v>
      </c>
      <c r="F5" s="15">
        <f>E5*10%</f>
        <v>81500</v>
      </c>
      <c r="G5" s="15">
        <f>SUM(E5:F5)</f>
        <v>896500</v>
      </c>
      <c r="H5" s="15" t="str">
        <f ca="1">IF(AND(E5&gt;0,C5&lt;NOW()),"sayın "&amp; A5&amp;"  bey borcunuzu  "&amp; YEAR(NOW())-YEAR(C5)&amp;" yıl dır ödemiyorsunuz","günü gelmedi")</f>
        <v>sayın Fırat  bey borcunuzu  11 yıl dır ödemiyorsunuz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P27"/>
  <sheetViews>
    <sheetView zoomScaleNormal="100" workbookViewId="0">
      <selection activeCell="X9" sqref="X9"/>
    </sheetView>
  </sheetViews>
  <sheetFormatPr defaultRowHeight="12.75" x14ac:dyDescent="0.2"/>
  <cols>
    <col min="1" max="1" width="11" style="2" bestFit="1" customWidth="1"/>
    <col min="2" max="2" width="9.140625" style="2"/>
    <col min="3" max="3" width="7.85546875" style="2" bestFit="1" customWidth="1"/>
    <col min="4" max="4" width="10.140625" style="2" bestFit="1" customWidth="1"/>
    <col min="5" max="5" width="7.85546875" style="2" customWidth="1"/>
    <col min="6" max="6" width="3.7109375" style="2" customWidth="1"/>
    <col min="7" max="7" width="4" style="2" customWidth="1"/>
    <col min="8" max="8" width="3.85546875" style="2" customWidth="1"/>
    <col min="9" max="9" width="9.140625" style="2"/>
    <col min="10" max="10" width="11.5703125" style="2" bestFit="1" customWidth="1"/>
    <col min="11" max="21" width="9.140625" style="2"/>
    <col min="22" max="22" width="16.5703125" style="2" customWidth="1"/>
    <col min="23" max="16384" width="9.140625" style="2"/>
  </cols>
  <sheetData>
    <row r="1" spans="1:1472" ht="30.75" x14ac:dyDescent="0.25">
      <c r="A1" s="62" t="s">
        <v>361</v>
      </c>
      <c r="B1" s="62" t="s">
        <v>213</v>
      </c>
      <c r="C1" s="62" t="s">
        <v>214</v>
      </c>
      <c r="D1" s="63" t="s">
        <v>362</v>
      </c>
      <c r="E1" s="62" t="s">
        <v>363</v>
      </c>
      <c r="F1" s="64" t="s">
        <v>364</v>
      </c>
      <c r="G1" s="64" t="s">
        <v>365</v>
      </c>
      <c r="H1" s="64" t="s">
        <v>218</v>
      </c>
      <c r="I1" s="62" t="s">
        <v>216</v>
      </c>
      <c r="J1" s="62" t="s">
        <v>366</v>
      </c>
      <c r="K1" s="62" t="s">
        <v>367</v>
      </c>
      <c r="L1" s="62" t="s">
        <v>368</v>
      </c>
      <c r="M1" s="12"/>
      <c r="N1" s="205" t="s">
        <v>369</v>
      </c>
      <c r="O1" s="205"/>
      <c r="P1" s="205"/>
      <c r="Q1" s="31">
        <f>ROUNDUP(AVERAGE(I2:I22),0)</f>
        <v>60</v>
      </c>
      <c r="R1" s="235" t="s">
        <v>120</v>
      </c>
      <c r="S1" s="236"/>
      <c r="T1" s="236"/>
      <c r="U1" s="236"/>
      <c r="V1" s="237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</row>
    <row r="2" spans="1:1472" s="8" customFormat="1" ht="15" x14ac:dyDescent="0.25">
      <c r="A2" s="65">
        <v>1999202001</v>
      </c>
      <c r="B2" s="65" t="s">
        <v>378</v>
      </c>
      <c r="C2" s="65" t="s">
        <v>379</v>
      </c>
      <c r="D2" s="66">
        <v>29323</v>
      </c>
      <c r="E2" s="66"/>
      <c r="F2" s="65">
        <v>45</v>
      </c>
      <c r="G2" s="65">
        <v>50</v>
      </c>
      <c r="H2" s="65">
        <v>63</v>
      </c>
      <c r="I2" s="65">
        <f t="shared" ref="I2:I22" si="0">ROUNDUP(F2*30%+G2*30%+H2*40%,0)</f>
        <v>54</v>
      </c>
      <c r="J2" s="65">
        <v>8</v>
      </c>
      <c r="K2" s="65">
        <f>IF(AND(I2&gt;=80,J2&lt;10),I2+10,I2)</f>
        <v>54</v>
      </c>
      <c r="L2" s="65">
        <f t="shared" ref="L2:L22" si="1">(K2)</f>
        <v>54</v>
      </c>
      <c r="M2" s="12"/>
      <c r="N2" s="205" t="s">
        <v>370</v>
      </c>
      <c r="O2" s="205"/>
      <c r="P2" s="205"/>
      <c r="Q2" s="31">
        <f>COUNT(A2:A22)</f>
        <v>21</v>
      </c>
      <c r="R2" s="235" t="s">
        <v>119</v>
      </c>
      <c r="S2" s="236"/>
      <c r="T2" s="236"/>
      <c r="U2" s="236"/>
      <c r="V2" s="237"/>
      <c r="W2" s="2"/>
      <c r="X2" s="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</row>
    <row r="3" spans="1:1472" ht="15" x14ac:dyDescent="0.25">
      <c r="A3" s="65">
        <v>1999202002</v>
      </c>
      <c r="B3" s="67" t="s">
        <v>211</v>
      </c>
      <c r="C3" s="67" t="s">
        <v>385</v>
      </c>
      <c r="D3" s="68">
        <v>33128</v>
      </c>
      <c r="E3" s="66"/>
      <c r="F3" s="67">
        <v>50</v>
      </c>
      <c r="G3" s="67">
        <v>80</v>
      </c>
      <c r="H3" s="67">
        <v>99</v>
      </c>
      <c r="I3" s="65">
        <f t="shared" si="0"/>
        <v>79</v>
      </c>
      <c r="J3" s="67">
        <v>5</v>
      </c>
      <c r="K3" s="65">
        <f t="shared" ref="K3:K22" si="2">IF(AND(I3&gt;80,J3&lt;10),I3+10,I3)</f>
        <v>79</v>
      </c>
      <c r="L3" s="65">
        <f t="shared" si="1"/>
        <v>79</v>
      </c>
      <c r="M3" s="12"/>
      <c r="N3" s="205" t="s">
        <v>371</v>
      </c>
      <c r="O3" s="205"/>
      <c r="P3" s="205"/>
      <c r="Q3" s="31">
        <f>COUNTIF(K2:K22,"&gt;=60")</f>
        <v>11</v>
      </c>
      <c r="R3" s="238"/>
      <c r="S3" s="239"/>
      <c r="T3" s="239"/>
      <c r="U3" s="239"/>
      <c r="V3" s="24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</row>
    <row r="4" spans="1:1472" s="8" customFormat="1" ht="15" x14ac:dyDescent="0.25">
      <c r="A4" s="65">
        <v>1999202003</v>
      </c>
      <c r="B4" s="65" t="s">
        <v>380</v>
      </c>
      <c r="C4" s="65" t="s">
        <v>397</v>
      </c>
      <c r="D4" s="66">
        <v>32671</v>
      </c>
      <c r="E4" s="66"/>
      <c r="F4" s="65">
        <v>51</v>
      </c>
      <c r="G4" s="65">
        <v>69</v>
      </c>
      <c r="H4" s="65">
        <v>78</v>
      </c>
      <c r="I4" s="65">
        <f t="shared" si="0"/>
        <v>68</v>
      </c>
      <c r="J4" s="65">
        <v>4</v>
      </c>
      <c r="K4" s="65">
        <f t="shared" si="2"/>
        <v>68</v>
      </c>
      <c r="L4" s="65">
        <f t="shared" si="1"/>
        <v>68</v>
      </c>
      <c r="M4" s="12"/>
      <c r="N4" s="205" t="s">
        <v>372</v>
      </c>
      <c r="O4" s="205"/>
      <c r="P4" s="205"/>
      <c r="Q4" s="31">
        <f>COUNTIF(K2:K23,"&lt;60")</f>
        <v>10</v>
      </c>
      <c r="R4" s="235" t="s">
        <v>118</v>
      </c>
      <c r="S4" s="236"/>
      <c r="T4" s="236"/>
      <c r="U4" s="236"/>
      <c r="V4" s="237"/>
      <c r="W4" s="2"/>
      <c r="X4" s="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</row>
    <row r="5" spans="1:1472" ht="15" x14ac:dyDescent="0.25">
      <c r="A5" s="65">
        <v>1999202004</v>
      </c>
      <c r="B5" s="67" t="s">
        <v>381</v>
      </c>
      <c r="C5" s="67" t="s">
        <v>384</v>
      </c>
      <c r="D5" s="68">
        <v>36536</v>
      </c>
      <c r="E5" s="66"/>
      <c r="F5" s="67">
        <v>50</v>
      </c>
      <c r="G5" s="67">
        <v>85</v>
      </c>
      <c r="H5" s="67">
        <v>88</v>
      </c>
      <c r="I5" s="65">
        <f t="shared" si="0"/>
        <v>76</v>
      </c>
      <c r="J5" s="67">
        <v>12</v>
      </c>
      <c r="K5" s="65">
        <f t="shared" si="2"/>
        <v>76</v>
      </c>
      <c r="L5" s="65">
        <f t="shared" si="1"/>
        <v>76</v>
      </c>
      <c r="M5" s="12"/>
      <c r="N5" s="205" t="s">
        <v>373</v>
      </c>
      <c r="O5" s="205"/>
      <c r="P5" s="205"/>
      <c r="Q5" s="31">
        <f>COUNT(L2:L22)</f>
        <v>21</v>
      </c>
      <c r="R5" s="235" t="s">
        <v>117</v>
      </c>
      <c r="S5" s="236"/>
      <c r="T5" s="236"/>
      <c r="U5" s="236"/>
      <c r="V5" s="237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</row>
    <row r="6" spans="1:1472" s="8" customFormat="1" ht="15" x14ac:dyDescent="0.25">
      <c r="A6" s="65">
        <v>1999202005</v>
      </c>
      <c r="B6" s="65" t="s">
        <v>382</v>
      </c>
      <c r="C6" s="65" t="s">
        <v>383</v>
      </c>
      <c r="D6" s="66">
        <v>29575</v>
      </c>
      <c r="E6" s="66"/>
      <c r="F6" s="65">
        <v>70</v>
      </c>
      <c r="G6" s="65">
        <v>50</v>
      </c>
      <c r="H6" s="65">
        <v>20</v>
      </c>
      <c r="I6" s="65">
        <f t="shared" si="0"/>
        <v>44</v>
      </c>
      <c r="J6" s="65">
        <v>20</v>
      </c>
      <c r="K6" s="65">
        <f t="shared" si="2"/>
        <v>44</v>
      </c>
      <c r="L6" s="65">
        <f t="shared" si="1"/>
        <v>44</v>
      </c>
      <c r="M6" s="12"/>
      <c r="N6" s="205" t="s">
        <v>374</v>
      </c>
      <c r="O6" s="205"/>
      <c r="P6" s="205"/>
      <c r="Q6" s="31">
        <f>MAX(K2:K22)</f>
        <v>100</v>
      </c>
      <c r="R6" s="235" t="s">
        <v>116</v>
      </c>
      <c r="S6" s="236"/>
      <c r="T6" s="236"/>
      <c r="U6" s="236"/>
      <c r="V6" s="237"/>
      <c r="W6" s="2"/>
      <c r="X6" s="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</row>
    <row r="7" spans="1:1472" ht="15" x14ac:dyDescent="0.25">
      <c r="A7" s="65">
        <v>1999202006</v>
      </c>
      <c r="B7" s="67" t="s">
        <v>386</v>
      </c>
      <c r="C7" s="67" t="s">
        <v>387</v>
      </c>
      <c r="D7" s="68">
        <v>35754</v>
      </c>
      <c r="E7" s="66"/>
      <c r="F7" s="67">
        <v>40</v>
      </c>
      <c r="G7" s="67">
        <v>80</v>
      </c>
      <c r="H7" s="67">
        <v>87</v>
      </c>
      <c r="I7" s="65">
        <f t="shared" si="0"/>
        <v>71</v>
      </c>
      <c r="J7" s="67">
        <v>1</v>
      </c>
      <c r="K7" s="65">
        <f t="shared" si="2"/>
        <v>71</v>
      </c>
      <c r="L7" s="65">
        <f t="shared" si="1"/>
        <v>71</v>
      </c>
      <c r="M7" s="12"/>
      <c r="N7" s="205" t="s">
        <v>375</v>
      </c>
      <c r="O7" s="205"/>
      <c r="P7" s="205"/>
      <c r="Q7" s="31">
        <f>MIN(K2:K22)</f>
        <v>0</v>
      </c>
      <c r="R7" s="235" t="s">
        <v>115</v>
      </c>
      <c r="S7" s="236"/>
      <c r="T7" s="236"/>
      <c r="U7" s="236"/>
      <c r="V7" s="237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</row>
    <row r="8" spans="1:1472" s="8" customFormat="1" ht="15" x14ac:dyDescent="0.25">
      <c r="A8" s="65">
        <v>1999202007</v>
      </c>
      <c r="B8" s="65" t="s">
        <v>388</v>
      </c>
      <c r="C8" s="65" t="s">
        <v>389</v>
      </c>
      <c r="D8" s="66">
        <v>36962</v>
      </c>
      <c r="E8" s="66"/>
      <c r="F8" s="65">
        <v>51</v>
      </c>
      <c r="G8" s="65">
        <v>80</v>
      </c>
      <c r="H8" s="65">
        <v>96</v>
      </c>
      <c r="I8" s="65">
        <f t="shared" si="0"/>
        <v>78</v>
      </c>
      <c r="J8" s="65">
        <v>5</v>
      </c>
      <c r="K8" s="65">
        <f t="shared" si="2"/>
        <v>78</v>
      </c>
      <c r="L8" s="65">
        <f t="shared" si="1"/>
        <v>78</v>
      </c>
      <c r="M8" s="12"/>
      <c r="N8" s="205" t="s">
        <v>377</v>
      </c>
      <c r="O8" s="205"/>
      <c r="P8" s="205"/>
      <c r="Q8" s="87">
        <f ca="1">NOW()</f>
        <v>41978.438527314815</v>
      </c>
      <c r="R8" s="235" t="s">
        <v>114</v>
      </c>
      <c r="S8" s="236"/>
      <c r="T8" s="236"/>
      <c r="U8" s="236"/>
      <c r="V8" s="237"/>
      <c r="W8" s="2"/>
      <c r="X8" s="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</row>
    <row r="9" spans="1:1472" ht="15" x14ac:dyDescent="0.25">
      <c r="A9" s="65">
        <v>1999202008</v>
      </c>
      <c r="B9" s="67" t="s">
        <v>390</v>
      </c>
      <c r="C9" s="67" t="s">
        <v>391</v>
      </c>
      <c r="D9" s="68">
        <v>33490</v>
      </c>
      <c r="E9" s="67"/>
      <c r="F9" s="67">
        <v>20</v>
      </c>
      <c r="G9" s="67">
        <v>20</v>
      </c>
      <c r="H9" s="67">
        <v>89</v>
      </c>
      <c r="I9" s="65">
        <f t="shared" si="0"/>
        <v>48</v>
      </c>
      <c r="J9" s="67">
        <v>5</v>
      </c>
      <c r="K9" s="65">
        <f t="shared" si="2"/>
        <v>48</v>
      </c>
      <c r="L9" s="65">
        <f t="shared" si="1"/>
        <v>48</v>
      </c>
      <c r="M9" s="12"/>
      <c r="N9" s="205" t="s">
        <v>376</v>
      </c>
      <c r="O9" s="205"/>
      <c r="P9" s="205"/>
      <c r="Q9" s="88">
        <f>INT(100*(Q3/Q2))</f>
        <v>52</v>
      </c>
      <c r="R9" s="235" t="s">
        <v>113</v>
      </c>
      <c r="S9" s="236"/>
      <c r="T9" s="236"/>
      <c r="U9" s="236"/>
      <c r="V9" s="237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</row>
    <row r="10" spans="1:1472" s="8" customFormat="1" x14ac:dyDescent="0.2">
      <c r="A10" s="65">
        <v>1999202009</v>
      </c>
      <c r="B10" s="65" t="s">
        <v>392</v>
      </c>
      <c r="C10" s="65" t="s">
        <v>393</v>
      </c>
      <c r="D10" s="66">
        <v>37625</v>
      </c>
      <c r="E10" s="65"/>
      <c r="F10" s="65">
        <v>40</v>
      </c>
      <c r="G10" s="65">
        <v>100</v>
      </c>
      <c r="H10" s="65">
        <v>100</v>
      </c>
      <c r="I10" s="65">
        <f t="shared" si="0"/>
        <v>82</v>
      </c>
      <c r="J10" s="65">
        <v>2</v>
      </c>
      <c r="K10" s="65">
        <f t="shared" si="2"/>
        <v>92</v>
      </c>
      <c r="L10" s="65">
        <f t="shared" si="1"/>
        <v>92</v>
      </c>
      <c r="M10" s="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</row>
    <row r="11" spans="1:1472" ht="15" x14ac:dyDescent="0.25">
      <c r="A11" s="65">
        <v>1999202010</v>
      </c>
      <c r="B11" s="67" t="s">
        <v>380</v>
      </c>
      <c r="C11" s="67" t="s">
        <v>394</v>
      </c>
      <c r="D11" s="68">
        <v>36809</v>
      </c>
      <c r="E11" s="67"/>
      <c r="F11" s="67">
        <v>12</v>
      </c>
      <c r="G11" s="67">
        <v>23</v>
      </c>
      <c r="H11" s="67">
        <v>89</v>
      </c>
      <c r="I11" s="65">
        <f t="shared" si="0"/>
        <v>47</v>
      </c>
      <c r="J11" s="67">
        <v>9</v>
      </c>
      <c r="K11" s="65">
        <f t="shared" si="2"/>
        <v>47</v>
      </c>
      <c r="L11" s="65">
        <f t="shared" si="1"/>
        <v>47</v>
      </c>
      <c r="M11" s="12"/>
      <c r="N11" s="97" t="s">
        <v>350</v>
      </c>
      <c r="O11" s="98"/>
      <c r="P11" s="98"/>
      <c r="Q11" s="9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</row>
    <row r="12" spans="1:1472" s="8" customFormat="1" ht="15" x14ac:dyDescent="0.25">
      <c r="A12" s="65">
        <v>1999202011</v>
      </c>
      <c r="B12" s="65" t="s">
        <v>395</v>
      </c>
      <c r="C12" s="65" t="s">
        <v>396</v>
      </c>
      <c r="D12" s="66">
        <v>33156</v>
      </c>
      <c r="E12" s="65"/>
      <c r="F12" s="65"/>
      <c r="G12" s="65"/>
      <c r="H12" s="65"/>
      <c r="I12" s="65">
        <f t="shared" si="0"/>
        <v>0</v>
      </c>
      <c r="J12" s="65">
        <v>12</v>
      </c>
      <c r="K12" s="65">
        <f t="shared" si="2"/>
        <v>0</v>
      </c>
      <c r="L12" s="65">
        <f t="shared" si="1"/>
        <v>0</v>
      </c>
      <c r="M12" s="12"/>
      <c r="N12" s="100" t="s">
        <v>499</v>
      </c>
      <c r="O12" s="24"/>
      <c r="P12" s="24"/>
      <c r="Q12" s="10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</row>
    <row r="13" spans="1:1472" ht="15" x14ac:dyDescent="0.25">
      <c r="A13" s="65">
        <v>1999202012</v>
      </c>
      <c r="B13" s="67" t="s">
        <v>122</v>
      </c>
      <c r="C13" s="67" t="s">
        <v>121</v>
      </c>
      <c r="D13" s="68">
        <v>29221</v>
      </c>
      <c r="E13" s="67"/>
      <c r="F13" s="67">
        <v>99</v>
      </c>
      <c r="G13" s="67">
        <v>99</v>
      </c>
      <c r="H13" s="67">
        <v>99</v>
      </c>
      <c r="I13" s="65">
        <f t="shared" si="0"/>
        <v>99</v>
      </c>
      <c r="J13" s="67">
        <v>13</v>
      </c>
      <c r="K13" s="65">
        <f t="shared" si="2"/>
        <v>99</v>
      </c>
      <c r="L13" s="65">
        <f t="shared" si="1"/>
        <v>99</v>
      </c>
      <c r="M13" s="12"/>
      <c r="N13" s="100" t="s">
        <v>500</v>
      </c>
      <c r="O13" s="24"/>
      <c r="P13" s="24"/>
      <c r="Q13" s="10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</row>
    <row r="14" spans="1:1472" s="8" customFormat="1" ht="15" x14ac:dyDescent="0.25">
      <c r="A14" s="65">
        <v>1999202013</v>
      </c>
      <c r="B14" s="65" t="s">
        <v>398</v>
      </c>
      <c r="C14" s="65" t="s">
        <v>108</v>
      </c>
      <c r="D14" s="66">
        <v>29587</v>
      </c>
      <c r="E14" s="65"/>
      <c r="F14" s="65">
        <v>85</v>
      </c>
      <c r="G14" s="65">
        <v>85</v>
      </c>
      <c r="H14" s="65">
        <v>87</v>
      </c>
      <c r="I14" s="65">
        <f t="shared" si="0"/>
        <v>86</v>
      </c>
      <c r="J14" s="65">
        <v>12</v>
      </c>
      <c r="K14" s="65">
        <f t="shared" si="2"/>
        <v>86</v>
      </c>
      <c r="L14" s="65">
        <f t="shared" si="1"/>
        <v>86</v>
      </c>
      <c r="M14" s="12"/>
      <c r="N14" s="100" t="s">
        <v>501</v>
      </c>
      <c r="O14" s="24"/>
      <c r="P14" s="24"/>
      <c r="Q14" s="10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</row>
    <row r="15" spans="1:1472" ht="15" x14ac:dyDescent="0.25">
      <c r="A15" s="65">
        <v>1999202014</v>
      </c>
      <c r="B15" s="67" t="s">
        <v>399</v>
      </c>
      <c r="C15" s="67" t="s">
        <v>400</v>
      </c>
      <c r="D15" s="68">
        <v>37289</v>
      </c>
      <c r="E15" s="67"/>
      <c r="F15" s="67">
        <v>40</v>
      </c>
      <c r="G15" s="67">
        <v>55</v>
      </c>
      <c r="H15" s="67">
        <v>55</v>
      </c>
      <c r="I15" s="65">
        <f t="shared" si="0"/>
        <v>51</v>
      </c>
      <c r="J15" s="67">
        <v>15</v>
      </c>
      <c r="K15" s="65">
        <f t="shared" si="2"/>
        <v>51</v>
      </c>
      <c r="L15" s="65">
        <f t="shared" si="1"/>
        <v>51</v>
      </c>
      <c r="M15" s="12"/>
      <c r="N15" s="100" t="s">
        <v>502</v>
      </c>
      <c r="O15" s="24"/>
      <c r="P15" s="24"/>
      <c r="Q15" s="101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</row>
    <row r="16" spans="1:1472" s="8" customFormat="1" ht="15" x14ac:dyDescent="0.25">
      <c r="A16" s="65">
        <v>1999202015</v>
      </c>
      <c r="B16" s="65" t="s">
        <v>401</v>
      </c>
      <c r="C16" s="65" t="s">
        <v>402</v>
      </c>
      <c r="D16" s="66">
        <v>35492</v>
      </c>
      <c r="E16" s="65"/>
      <c r="F16" s="65">
        <v>34</v>
      </c>
      <c r="G16" s="65">
        <v>34</v>
      </c>
      <c r="H16" s="65">
        <v>56</v>
      </c>
      <c r="I16" s="65">
        <f t="shared" si="0"/>
        <v>43</v>
      </c>
      <c r="J16" s="65">
        <v>4</v>
      </c>
      <c r="K16" s="65">
        <f t="shared" si="2"/>
        <v>43</v>
      </c>
      <c r="L16" s="65">
        <f t="shared" si="1"/>
        <v>43</v>
      </c>
      <c r="M16" s="12"/>
      <c r="N16" s="100" t="s">
        <v>503</v>
      </c>
      <c r="O16" s="24"/>
      <c r="P16" s="24"/>
      <c r="Q16" s="10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</row>
    <row r="17" spans="1:1472" ht="15" x14ac:dyDescent="0.25">
      <c r="A17" s="65">
        <v>1999202016</v>
      </c>
      <c r="B17" s="67" t="s">
        <v>96</v>
      </c>
      <c r="C17" s="67" t="s">
        <v>74</v>
      </c>
      <c r="D17" s="68">
        <v>34436</v>
      </c>
      <c r="E17" s="67"/>
      <c r="F17" s="67">
        <v>89</v>
      </c>
      <c r="G17" s="67">
        <v>89</v>
      </c>
      <c r="H17" s="67">
        <v>90</v>
      </c>
      <c r="I17" s="65">
        <f t="shared" si="0"/>
        <v>90</v>
      </c>
      <c r="J17" s="67">
        <v>8</v>
      </c>
      <c r="K17" s="65">
        <f t="shared" si="2"/>
        <v>100</v>
      </c>
      <c r="L17" s="65">
        <f t="shared" si="1"/>
        <v>100</v>
      </c>
      <c r="M17" s="12"/>
      <c r="N17" s="100" t="s">
        <v>504</v>
      </c>
      <c r="O17" s="24"/>
      <c r="P17" s="24"/>
      <c r="Q17" s="10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</row>
    <row r="18" spans="1:1472" s="8" customFormat="1" ht="15" x14ac:dyDescent="0.25">
      <c r="A18" s="65">
        <v>1999202017</v>
      </c>
      <c r="B18" s="65" t="s">
        <v>403</v>
      </c>
      <c r="C18" s="65" t="s">
        <v>404</v>
      </c>
      <c r="D18" s="66">
        <v>37206</v>
      </c>
      <c r="E18" s="65"/>
      <c r="F18" s="65"/>
      <c r="G18" s="65"/>
      <c r="H18" s="65"/>
      <c r="I18" s="65">
        <f t="shared" si="0"/>
        <v>0</v>
      </c>
      <c r="J18" s="65">
        <v>2</v>
      </c>
      <c r="K18" s="65">
        <f t="shared" si="2"/>
        <v>0</v>
      </c>
      <c r="L18" s="65">
        <f t="shared" si="1"/>
        <v>0</v>
      </c>
      <c r="M18" s="12"/>
      <c r="N18" s="100" t="s">
        <v>505</v>
      </c>
      <c r="O18" s="24"/>
      <c r="P18" s="24"/>
      <c r="Q18" s="101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</row>
    <row r="19" spans="1:1472" ht="15" x14ac:dyDescent="0.25">
      <c r="A19" s="65">
        <v>1999202018</v>
      </c>
      <c r="B19" s="67" t="s">
        <v>405</v>
      </c>
      <c r="C19" s="67" t="s">
        <v>406</v>
      </c>
      <c r="D19" s="66">
        <v>36842</v>
      </c>
      <c r="E19" s="67"/>
      <c r="F19" s="67">
        <v>45</v>
      </c>
      <c r="G19" s="67">
        <v>56</v>
      </c>
      <c r="H19" s="67">
        <v>78</v>
      </c>
      <c r="I19" s="65">
        <f t="shared" si="0"/>
        <v>62</v>
      </c>
      <c r="J19" s="67">
        <v>3</v>
      </c>
      <c r="K19" s="65">
        <f t="shared" si="2"/>
        <v>62</v>
      </c>
      <c r="L19" s="65">
        <f t="shared" si="1"/>
        <v>62</v>
      </c>
      <c r="M19" s="12"/>
      <c r="N19" s="102" t="s">
        <v>506</v>
      </c>
      <c r="O19" s="24"/>
      <c r="P19" s="24"/>
      <c r="Q19" s="10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</row>
    <row r="20" spans="1:1472" s="8" customFormat="1" ht="15" x14ac:dyDescent="0.25">
      <c r="A20" s="65">
        <v>1999202019</v>
      </c>
      <c r="B20" s="65" t="s">
        <v>406</v>
      </c>
      <c r="C20" s="65" t="s">
        <v>407</v>
      </c>
      <c r="D20" s="66">
        <v>33921</v>
      </c>
      <c r="E20" s="65"/>
      <c r="F20" s="65">
        <v>89</v>
      </c>
      <c r="G20" s="65">
        <v>90</v>
      </c>
      <c r="H20" s="65">
        <v>12</v>
      </c>
      <c r="I20" s="65">
        <f t="shared" si="0"/>
        <v>59</v>
      </c>
      <c r="J20" s="65">
        <v>5</v>
      </c>
      <c r="K20" s="65">
        <f t="shared" si="2"/>
        <v>59</v>
      </c>
      <c r="L20" s="65">
        <f t="shared" si="1"/>
        <v>59</v>
      </c>
      <c r="M20" s="12"/>
      <c r="N20" s="103" t="s">
        <v>507</v>
      </c>
      <c r="O20" s="104"/>
      <c r="P20" s="104"/>
      <c r="Q20" s="10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</row>
    <row r="21" spans="1:1472" x14ac:dyDescent="0.2">
      <c r="A21" s="65">
        <v>1999202020</v>
      </c>
      <c r="B21" s="67" t="s">
        <v>408</v>
      </c>
      <c r="C21" s="67" t="s">
        <v>409</v>
      </c>
      <c r="D21" s="66">
        <v>34287</v>
      </c>
      <c r="E21" s="67"/>
      <c r="F21" s="67">
        <v>23</v>
      </c>
      <c r="G21" s="67">
        <v>34</v>
      </c>
      <c r="H21" s="67">
        <v>45</v>
      </c>
      <c r="I21" s="65">
        <f t="shared" si="0"/>
        <v>36</v>
      </c>
      <c r="J21" s="67">
        <v>10</v>
      </c>
      <c r="K21" s="65">
        <f t="shared" si="2"/>
        <v>36</v>
      </c>
      <c r="L21" s="65">
        <f t="shared" si="1"/>
        <v>36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</row>
    <row r="22" spans="1:1472" s="8" customFormat="1" x14ac:dyDescent="0.2">
      <c r="A22" s="65">
        <v>1999202021</v>
      </c>
      <c r="B22" s="65" t="s">
        <v>410</v>
      </c>
      <c r="C22" s="65" t="s">
        <v>411</v>
      </c>
      <c r="D22" s="66">
        <v>36479</v>
      </c>
      <c r="E22" s="65"/>
      <c r="F22" s="65">
        <v>87</v>
      </c>
      <c r="G22" s="65">
        <v>87</v>
      </c>
      <c r="H22" s="65">
        <v>87</v>
      </c>
      <c r="I22" s="65">
        <f t="shared" si="0"/>
        <v>87</v>
      </c>
      <c r="J22" s="65">
        <v>7</v>
      </c>
      <c r="K22" s="65">
        <f t="shared" si="2"/>
        <v>97</v>
      </c>
      <c r="L22" s="65">
        <f t="shared" si="1"/>
        <v>97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</row>
    <row r="23" spans="1:1472" x14ac:dyDescent="0.2"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</row>
    <row r="24" spans="1:1472" x14ac:dyDescent="0.2"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</row>
    <row r="27" spans="1:1472" ht="15" customHeight="1" x14ac:dyDescent="0.2"/>
  </sheetData>
  <dataConsolidate/>
  <mergeCells count="18">
    <mergeCell ref="N8:P8"/>
    <mergeCell ref="N9:P9"/>
    <mergeCell ref="N1:P1"/>
    <mergeCell ref="N3:P3"/>
    <mergeCell ref="N4:P4"/>
    <mergeCell ref="N5:P5"/>
    <mergeCell ref="N6:P6"/>
    <mergeCell ref="N7:P7"/>
    <mergeCell ref="N2:P2"/>
    <mergeCell ref="R6:V6"/>
    <mergeCell ref="R7:V7"/>
    <mergeCell ref="R8:V8"/>
    <mergeCell ref="R9:V9"/>
    <mergeCell ref="R1:V1"/>
    <mergeCell ref="R3:V3"/>
    <mergeCell ref="R2:V2"/>
    <mergeCell ref="R4:V4"/>
    <mergeCell ref="R5:V5"/>
  </mergeCells>
  <conditionalFormatting sqref="L3:L11 L13:L17 L19:L22">
    <cfRule type="cellIs" dxfId="8" priority="6" stopIfTrue="1" operator="between">
      <formula>1</formula>
      <formula>40</formula>
    </cfRule>
    <cfRule type="cellIs" dxfId="7" priority="7" stopIfTrue="1" operator="between">
      <formula>41</formula>
      <formula>69</formula>
    </cfRule>
    <cfRule type="cellIs" dxfId="6" priority="8" stopIfTrue="1" operator="between">
      <formula>70</formula>
      <formula>100</formula>
    </cfRule>
  </conditionalFormatting>
  <conditionalFormatting sqref="L2 L12 L18">
    <cfRule type="cellIs" dxfId="5" priority="9" stopIfTrue="1" operator="between">
      <formula>0</formula>
      <formula>40</formula>
    </cfRule>
    <cfRule type="cellIs" dxfId="4" priority="10" stopIfTrue="1" operator="between">
      <formula>41</formula>
      <formula>69</formula>
    </cfRule>
    <cfRule type="cellIs" dxfId="3" priority="11" stopIfTrue="1" operator="between">
      <formula>70</formula>
      <formula>100</formula>
    </cfRule>
  </conditionalFormatting>
  <conditionalFormatting sqref="L2:L22">
    <cfRule type="colorScale" priority="1">
      <colorScale>
        <cfvo type="min"/>
        <cfvo type="percentile" val="50"/>
        <cfvo type="max"/>
        <color theme="0" tint="-0.249977111117893"/>
        <color theme="9" tint="-0.249977111117893"/>
        <color theme="3" tint="0.39997558519241921"/>
      </colorScale>
    </cfRule>
    <cfRule type="colorScale" priority="2">
      <colorScale>
        <cfvo type="num" val="0"/>
        <cfvo type="percentile" val="40"/>
        <cfvo type="num" val="70"/>
        <color rgb="FFF8696B"/>
        <color rgb="FFFFEB84"/>
        <color rgb="FF63BE7B"/>
      </colorScale>
    </cfRule>
    <cfRule type="cellIs" dxfId="2" priority="3" operator="between">
      <formula>70</formula>
      <formula>100</formula>
    </cfRule>
    <cfRule type="cellIs" dxfId="1" priority="4" operator="between">
      <formula>41</formula>
      <formula>69</formula>
    </cfRule>
    <cfRule type="cellIs" dxfId="0" priority="5" operator="between">
      <formula>0</formula>
      <formula>40</formula>
    </cfRule>
  </conditionalFormatting>
  <dataValidations count="1">
    <dataValidation allowBlank="1" showInputMessage="1" showErrorMessage="1" prompt="Alt satıra geçmek için &quot;Enter&quot; Tuşuna basınız." sqref="D1"/>
  </dataValidations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A4"/>
    </sheetView>
  </sheetViews>
  <sheetFormatPr defaultRowHeight="12.75" x14ac:dyDescent="0.2"/>
  <cols>
    <col min="1" max="1" width="15.85546875" style="2" bestFit="1" customWidth="1"/>
    <col min="2" max="6" width="9.140625" style="2"/>
    <col min="7" max="7" width="12.85546875" style="2" bestFit="1" customWidth="1"/>
    <col min="8" max="8" width="33" style="2" bestFit="1" customWidth="1"/>
    <col min="9" max="16384" width="9.140625" style="2"/>
  </cols>
  <sheetData>
    <row r="1" spans="1:9" ht="15" x14ac:dyDescent="0.25">
      <c r="A1" s="180" t="s">
        <v>112</v>
      </c>
      <c r="B1" s="195" t="s">
        <v>111</v>
      </c>
      <c r="C1" s="196"/>
      <c r="D1" s="195" t="s">
        <v>110</v>
      </c>
      <c r="E1" s="196"/>
      <c r="F1" s="194" t="s">
        <v>109</v>
      </c>
      <c r="G1" s="194"/>
      <c r="H1" s="25" t="s">
        <v>81</v>
      </c>
    </row>
    <row r="2" spans="1:9" x14ac:dyDescent="0.2">
      <c r="A2" s="180"/>
      <c r="B2" s="186" t="s">
        <v>96</v>
      </c>
      <c r="C2" s="187"/>
      <c r="D2" s="186" t="s">
        <v>108</v>
      </c>
      <c r="E2" s="187"/>
      <c r="F2" s="185" t="s">
        <v>107</v>
      </c>
      <c r="G2" s="185"/>
      <c r="H2" s="4" t="s">
        <v>294</v>
      </c>
    </row>
    <row r="3" spans="1:9" x14ac:dyDescent="0.2">
      <c r="A3" s="180"/>
      <c r="B3" s="188"/>
      <c r="C3" s="189"/>
      <c r="D3" s="188"/>
      <c r="E3" s="189"/>
      <c r="F3" s="192" t="s">
        <v>90</v>
      </c>
      <c r="G3" s="193"/>
      <c r="H3" s="4" t="s">
        <v>295</v>
      </c>
    </row>
    <row r="4" spans="1:9" x14ac:dyDescent="0.2">
      <c r="A4" s="180"/>
      <c r="B4" s="190"/>
      <c r="C4" s="191"/>
      <c r="D4" s="190"/>
      <c r="E4" s="191"/>
      <c r="F4" s="185" t="s">
        <v>90</v>
      </c>
      <c r="G4" s="185"/>
      <c r="H4" s="4" t="s">
        <v>296</v>
      </c>
    </row>
    <row r="5" spans="1:9" ht="15" x14ac:dyDescent="0.25">
      <c r="A5" s="180" t="s">
        <v>106</v>
      </c>
      <c r="B5" s="25" t="s">
        <v>89</v>
      </c>
      <c r="C5" s="25" t="s">
        <v>88</v>
      </c>
      <c r="D5" s="25" t="s">
        <v>87</v>
      </c>
      <c r="E5" s="25" t="s">
        <v>86</v>
      </c>
      <c r="F5" s="25" t="s">
        <v>85</v>
      </c>
      <c r="G5" s="25" t="s">
        <v>105</v>
      </c>
      <c r="H5" s="25" t="s">
        <v>81</v>
      </c>
    </row>
    <row r="6" spans="1:9" x14ac:dyDescent="0.2">
      <c r="A6" s="180"/>
      <c r="B6" s="7">
        <v>4</v>
      </c>
      <c r="C6" s="7">
        <v>1</v>
      </c>
      <c r="D6" s="7">
        <v>3</v>
      </c>
      <c r="E6" s="7">
        <v>5</v>
      </c>
      <c r="F6" s="7">
        <v>1</v>
      </c>
      <c r="G6" s="6">
        <v>2</v>
      </c>
      <c r="H6" s="4" t="s">
        <v>484</v>
      </c>
      <c r="I6" s="2">
        <f>COUNTIF(B6:G6,1)</f>
        <v>2</v>
      </c>
    </row>
    <row r="7" spans="1:9" ht="15" x14ac:dyDescent="0.25">
      <c r="A7" s="42"/>
      <c r="B7" s="3"/>
      <c r="C7" s="3"/>
      <c r="D7" s="3"/>
      <c r="E7" s="3"/>
      <c r="F7" s="3"/>
      <c r="G7" s="3"/>
      <c r="H7" s="25" t="s">
        <v>81</v>
      </c>
    </row>
    <row r="8" spans="1:9" ht="15" x14ac:dyDescent="0.25">
      <c r="A8" s="42" t="s">
        <v>104</v>
      </c>
      <c r="B8" s="179" t="s">
        <v>90</v>
      </c>
      <c r="C8" s="179"/>
      <c r="D8" s="179"/>
      <c r="E8" s="179" t="s">
        <v>103</v>
      </c>
      <c r="F8" s="179"/>
      <c r="G8" s="179"/>
      <c r="H8" s="4" t="s">
        <v>485</v>
      </c>
    </row>
    <row r="9" spans="1:9" ht="15" x14ac:dyDescent="0.25">
      <c r="A9" s="42" t="s">
        <v>102</v>
      </c>
      <c r="B9" s="179" t="s">
        <v>90</v>
      </c>
      <c r="C9" s="179"/>
      <c r="D9" s="179"/>
      <c r="E9" s="179" t="s">
        <v>100</v>
      </c>
      <c r="F9" s="179"/>
      <c r="G9" s="179"/>
      <c r="H9" s="4" t="s">
        <v>486</v>
      </c>
    </row>
    <row r="10" spans="1:9" ht="15" x14ac:dyDescent="0.25">
      <c r="A10" s="42" t="s">
        <v>101</v>
      </c>
      <c r="B10" s="179" t="s">
        <v>100</v>
      </c>
      <c r="C10" s="179"/>
      <c r="D10" s="179"/>
      <c r="E10" s="179" t="s">
        <v>90</v>
      </c>
      <c r="F10" s="179"/>
      <c r="G10" s="179"/>
      <c r="H10" s="4" t="s">
        <v>487</v>
      </c>
    </row>
    <row r="11" spans="1:9" ht="15" x14ac:dyDescent="0.25">
      <c r="A11" s="42"/>
      <c r="B11" s="3"/>
      <c r="C11" s="3"/>
      <c r="D11" s="3"/>
      <c r="E11" s="3"/>
      <c r="F11" s="3"/>
      <c r="G11" s="3"/>
      <c r="H11" s="25" t="s">
        <v>81</v>
      </c>
    </row>
    <row r="12" spans="1:9" ht="15" x14ac:dyDescent="0.25">
      <c r="A12" s="42" t="s">
        <v>99</v>
      </c>
      <c r="B12" s="179" t="s">
        <v>90</v>
      </c>
      <c r="C12" s="179"/>
      <c r="D12" s="179"/>
      <c r="E12" s="179"/>
      <c r="F12" s="179"/>
      <c r="G12" s="5">
        <v>5</v>
      </c>
      <c r="H12" s="4" t="s">
        <v>488</v>
      </c>
    </row>
    <row r="13" spans="1:9" x14ac:dyDescent="0.2">
      <c r="A13" s="180" t="s">
        <v>98</v>
      </c>
      <c r="B13" s="179" t="s">
        <v>90</v>
      </c>
      <c r="C13" s="179"/>
      <c r="D13" s="179"/>
      <c r="E13" s="179"/>
      <c r="F13" s="179"/>
      <c r="G13" s="5" t="s">
        <v>96</v>
      </c>
      <c r="H13" s="4" t="s">
        <v>489</v>
      </c>
    </row>
    <row r="14" spans="1:9" x14ac:dyDescent="0.2">
      <c r="A14" s="180"/>
      <c r="B14" s="179" t="s">
        <v>90</v>
      </c>
      <c r="C14" s="179"/>
      <c r="D14" s="179"/>
      <c r="E14" s="179"/>
      <c r="F14" s="179"/>
      <c r="G14" s="5" t="s">
        <v>96</v>
      </c>
      <c r="H14" s="4" t="s">
        <v>490</v>
      </c>
    </row>
    <row r="15" spans="1:9" ht="15" x14ac:dyDescent="0.25">
      <c r="A15" s="42" t="s">
        <v>97</v>
      </c>
      <c r="B15" s="179" t="s">
        <v>90</v>
      </c>
      <c r="C15" s="179"/>
      <c r="D15" s="179"/>
      <c r="E15" s="179"/>
      <c r="F15" s="179"/>
      <c r="G15" s="5" t="s">
        <v>96</v>
      </c>
      <c r="H15" s="4" t="s">
        <v>491</v>
      </c>
    </row>
    <row r="16" spans="1:9" ht="15" x14ac:dyDescent="0.25">
      <c r="A16" s="42"/>
      <c r="B16" s="198"/>
      <c r="C16" s="199"/>
      <c r="D16" s="199"/>
      <c r="E16" s="199"/>
      <c r="F16" s="199"/>
      <c r="G16" s="200"/>
      <c r="H16" s="25" t="s">
        <v>81</v>
      </c>
    </row>
    <row r="17" spans="1:8" x14ac:dyDescent="0.2">
      <c r="A17" s="181" t="s">
        <v>95</v>
      </c>
      <c r="B17" s="185">
        <v>5000</v>
      </c>
      <c r="C17" s="185"/>
      <c r="D17" s="185"/>
      <c r="E17" s="185"/>
      <c r="F17" s="185"/>
      <c r="G17" s="5" t="s">
        <v>94</v>
      </c>
      <c r="H17" s="4" t="s">
        <v>493</v>
      </c>
    </row>
    <row r="18" spans="1:8" x14ac:dyDescent="0.2">
      <c r="A18" s="182"/>
      <c r="B18" s="184">
        <v>38092</v>
      </c>
      <c r="C18" s="184"/>
      <c r="D18" s="184"/>
      <c r="E18" s="184"/>
      <c r="F18" s="184"/>
      <c r="G18" s="5" t="s">
        <v>93</v>
      </c>
      <c r="H18" s="4" t="s">
        <v>492</v>
      </c>
    </row>
    <row r="19" spans="1:8" x14ac:dyDescent="0.2">
      <c r="A19" s="183"/>
      <c r="B19" s="184">
        <v>38092</v>
      </c>
      <c r="C19" s="184"/>
      <c r="D19" s="184"/>
      <c r="E19" s="184"/>
      <c r="F19" s="184"/>
      <c r="G19" s="5" t="s">
        <v>92</v>
      </c>
      <c r="H19" s="4" t="s">
        <v>494</v>
      </c>
    </row>
    <row r="20" spans="1:8" ht="15" x14ac:dyDescent="0.25">
      <c r="A20" s="50"/>
      <c r="B20" s="201"/>
      <c r="C20" s="202"/>
      <c r="D20" s="202"/>
      <c r="E20" s="202"/>
      <c r="F20" s="202"/>
      <c r="G20" s="203"/>
      <c r="H20" s="37" t="s">
        <v>81</v>
      </c>
    </row>
    <row r="21" spans="1:8" ht="15" x14ac:dyDescent="0.25">
      <c r="A21" s="42" t="s">
        <v>91</v>
      </c>
      <c r="B21" s="179" t="s">
        <v>90</v>
      </c>
      <c r="C21" s="179"/>
      <c r="D21" s="179"/>
      <c r="E21" s="179"/>
      <c r="F21" s="179"/>
      <c r="G21" s="5">
        <v>9</v>
      </c>
      <c r="H21" s="4" t="s">
        <v>495</v>
      </c>
    </row>
    <row r="22" spans="1:8" ht="15" x14ac:dyDescent="0.25">
      <c r="A22" s="42"/>
      <c r="B22" s="201"/>
      <c r="C22" s="202"/>
      <c r="D22" s="202"/>
      <c r="E22" s="202"/>
      <c r="F22" s="202"/>
      <c r="G22" s="203"/>
      <c r="H22" s="37" t="s">
        <v>81</v>
      </c>
    </row>
    <row r="23" spans="1:8" ht="15" x14ac:dyDescent="0.25">
      <c r="A23" s="45" t="s">
        <v>297</v>
      </c>
      <c r="B23" s="197" t="s">
        <v>90</v>
      </c>
      <c r="C23" s="197"/>
      <c r="D23" s="197"/>
      <c r="E23" s="197"/>
      <c r="F23" s="197"/>
      <c r="G23" s="46" t="s">
        <v>298</v>
      </c>
      <c r="H23" s="47" t="s">
        <v>496</v>
      </c>
    </row>
    <row r="24" spans="1:8" ht="15" x14ac:dyDescent="0.25">
      <c r="A24" s="45"/>
      <c r="B24" s="204"/>
      <c r="C24" s="204"/>
      <c r="D24" s="204"/>
      <c r="E24" s="204"/>
      <c r="F24" s="204"/>
      <c r="G24" s="204"/>
      <c r="H24" s="37" t="s">
        <v>81</v>
      </c>
    </row>
    <row r="25" spans="1:8" ht="15" x14ac:dyDescent="0.25">
      <c r="A25" s="45" t="s">
        <v>299</v>
      </c>
      <c r="B25" s="197" t="s">
        <v>90</v>
      </c>
      <c r="C25" s="197"/>
      <c r="D25" s="197"/>
      <c r="E25" s="197"/>
      <c r="F25" s="197"/>
      <c r="G25" s="48" t="s">
        <v>300</v>
      </c>
      <c r="H25" s="49" t="s">
        <v>497</v>
      </c>
    </row>
    <row r="26" spans="1:8" ht="15" x14ac:dyDescent="0.25">
      <c r="H26" s="51"/>
    </row>
  </sheetData>
  <mergeCells count="32">
    <mergeCell ref="A5:A6"/>
    <mergeCell ref="B9:D9"/>
    <mergeCell ref="E9:G9"/>
    <mergeCell ref="B25:F25"/>
    <mergeCell ref="B16:G16"/>
    <mergeCell ref="B20:G20"/>
    <mergeCell ref="B22:G22"/>
    <mergeCell ref="B23:F23"/>
    <mergeCell ref="B24:G24"/>
    <mergeCell ref="B21:F21"/>
    <mergeCell ref="B12:F12"/>
    <mergeCell ref="B13:F13"/>
    <mergeCell ref="B18:F18"/>
    <mergeCell ref="B8:D8"/>
    <mergeCell ref="E8:G8"/>
    <mergeCell ref="B10:D10"/>
    <mergeCell ref="A1:A4"/>
    <mergeCell ref="F4:G4"/>
    <mergeCell ref="B2:C4"/>
    <mergeCell ref="D2:E4"/>
    <mergeCell ref="F3:G3"/>
    <mergeCell ref="F1:G1"/>
    <mergeCell ref="F2:G2"/>
    <mergeCell ref="B1:C1"/>
    <mergeCell ref="D1:E1"/>
    <mergeCell ref="E10:G10"/>
    <mergeCell ref="A13:A14"/>
    <mergeCell ref="B15:F15"/>
    <mergeCell ref="A17:A19"/>
    <mergeCell ref="B19:F19"/>
    <mergeCell ref="B14:F14"/>
    <mergeCell ref="B17:F17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4" sqref="I14"/>
    </sheetView>
  </sheetViews>
  <sheetFormatPr defaultRowHeight="15" x14ac:dyDescent="0.25"/>
  <cols>
    <col min="1" max="1" width="15.7109375" bestFit="1" customWidth="1"/>
    <col min="2" max="2" width="14.28515625" bestFit="1" customWidth="1"/>
    <col min="3" max="3" width="23.42578125" bestFit="1" customWidth="1"/>
  </cols>
  <sheetData>
    <row r="1" spans="1:7" s="130" customFormat="1" x14ac:dyDescent="0.25">
      <c r="A1" s="129" t="s">
        <v>544</v>
      </c>
      <c r="B1" s="129" t="s">
        <v>545</v>
      </c>
      <c r="C1" s="129" t="s">
        <v>81</v>
      </c>
      <c r="D1" s="141">
        <v>42341</v>
      </c>
    </row>
    <row r="2" spans="1:7" x14ac:dyDescent="0.25">
      <c r="A2" s="137" t="s">
        <v>537</v>
      </c>
      <c r="B2" s="140">
        <f ca="1">NOW()</f>
        <v>41978.438527314815</v>
      </c>
      <c r="C2" s="138" t="s">
        <v>506</v>
      </c>
      <c r="D2" s="136"/>
    </row>
    <row r="3" spans="1:7" x14ac:dyDescent="0.25">
      <c r="A3" s="137" t="s">
        <v>538</v>
      </c>
      <c r="B3" s="26">
        <f ca="1">WEEKDAY(B2,1)</f>
        <v>6</v>
      </c>
      <c r="C3" s="139" t="s">
        <v>541</v>
      </c>
      <c r="D3" s="136"/>
    </row>
    <row r="4" spans="1:7" x14ac:dyDescent="0.25">
      <c r="A4" s="137" t="s">
        <v>539</v>
      </c>
      <c r="B4" s="26">
        <f ca="1">MINUTE(B2)</f>
        <v>31</v>
      </c>
      <c r="C4" s="139" t="s">
        <v>542</v>
      </c>
      <c r="D4" s="136"/>
    </row>
    <row r="5" spans="1:7" x14ac:dyDescent="0.25">
      <c r="A5" s="137" t="s">
        <v>540</v>
      </c>
      <c r="B5" s="26">
        <f ca="1">DAY(B2)</f>
        <v>5</v>
      </c>
      <c r="C5" s="139" t="s">
        <v>543</v>
      </c>
      <c r="D5" s="136"/>
    </row>
    <row r="6" spans="1:7" x14ac:dyDescent="0.25">
      <c r="A6" s="137" t="s">
        <v>546</v>
      </c>
      <c r="B6" s="26">
        <f ca="1">DAYS360(B2,D1,TRUE)</f>
        <v>358</v>
      </c>
      <c r="C6" s="139" t="s">
        <v>547</v>
      </c>
      <c r="D6" s="136"/>
    </row>
    <row r="7" spans="1:7" x14ac:dyDescent="0.25">
      <c r="A7" s="137" t="s">
        <v>548</v>
      </c>
      <c r="B7" s="26">
        <f ca="1">WEEKNUM(B2,1)</f>
        <v>49</v>
      </c>
      <c r="C7" s="139" t="s">
        <v>549</v>
      </c>
      <c r="D7" s="136"/>
    </row>
    <row r="8" spans="1:7" x14ac:dyDescent="0.25">
      <c r="A8" s="137" t="s">
        <v>550</v>
      </c>
      <c r="B8" s="26">
        <f ca="1">HOUR(B2)</f>
        <v>10</v>
      </c>
      <c r="C8" s="139" t="s">
        <v>551</v>
      </c>
      <c r="D8" s="136"/>
    </row>
    <row r="9" spans="1:7" x14ac:dyDescent="0.25">
      <c r="A9" s="137" t="s">
        <v>539</v>
      </c>
      <c r="B9" s="26">
        <f ca="1">MINUTE(B2)</f>
        <v>31</v>
      </c>
      <c r="C9" s="139" t="s">
        <v>552</v>
      </c>
      <c r="D9" s="136"/>
    </row>
    <row r="10" spans="1:7" s="130" customFormat="1" x14ac:dyDescent="0.25">
      <c r="A10" s="137" t="s">
        <v>554</v>
      </c>
      <c r="B10" s="26">
        <f ca="1">SECOND(B2)</f>
        <v>29</v>
      </c>
      <c r="C10" s="139" t="s">
        <v>555</v>
      </c>
      <c r="D10" s="136"/>
    </row>
    <row r="11" spans="1:7" x14ac:dyDescent="0.25">
      <c r="A11" s="145" t="s">
        <v>553</v>
      </c>
      <c r="B11" s="146">
        <f ca="1">TIME(B8,B9,B10)</f>
        <v>0.43853009259259257</v>
      </c>
      <c r="C11" s="147" t="s">
        <v>556</v>
      </c>
      <c r="D11" s="136"/>
    </row>
    <row r="12" spans="1:7" x14ac:dyDescent="0.25">
      <c r="A12" s="148" t="s">
        <v>559</v>
      </c>
      <c r="B12" s="26">
        <f ca="1">YEAR(TODAY())-1</f>
        <v>2013</v>
      </c>
      <c r="C12" s="149" t="s">
        <v>560</v>
      </c>
    </row>
    <row r="15" spans="1:7" x14ac:dyDescent="0.25">
      <c r="A15" s="144" t="s">
        <v>557</v>
      </c>
      <c r="B15" s="76"/>
      <c r="C15" s="76"/>
      <c r="D15" s="76"/>
      <c r="E15" s="76"/>
      <c r="F15" s="76"/>
      <c r="G15" s="76"/>
    </row>
    <row r="16" spans="1:7" x14ac:dyDescent="0.25">
      <c r="A16" s="144" t="s">
        <v>558</v>
      </c>
      <c r="B16" s="76"/>
      <c r="C16" s="76"/>
      <c r="D16" s="76"/>
      <c r="E16" s="136"/>
      <c r="F16" s="136"/>
      <c r="G16" s="136"/>
    </row>
    <row r="18" spans="1:6" x14ac:dyDescent="0.25">
      <c r="A18" s="150" t="s">
        <v>243</v>
      </c>
      <c r="B18" s="151"/>
      <c r="C18" s="151"/>
      <c r="D18" s="151"/>
      <c r="E18" s="151"/>
      <c r="F18" s="151"/>
    </row>
    <row r="19" spans="1:6" x14ac:dyDescent="0.25">
      <c r="A19" s="205" t="s">
        <v>561</v>
      </c>
      <c r="B19" s="205"/>
      <c r="C19" s="205"/>
      <c r="D19" s="205"/>
      <c r="E19" s="205"/>
      <c r="F19" s="205"/>
    </row>
    <row r="20" spans="1:6" x14ac:dyDescent="0.25">
      <c r="A20" s="2"/>
      <c r="B20" s="2"/>
      <c r="C20" s="2"/>
      <c r="D20" s="2"/>
      <c r="E20" s="2"/>
      <c r="F20" s="2"/>
    </row>
    <row r="21" spans="1:6" ht="38.25" x14ac:dyDescent="0.25">
      <c r="A21" s="152" t="s">
        <v>562</v>
      </c>
      <c r="B21" s="152" t="s">
        <v>563</v>
      </c>
      <c r="C21" s="152" t="s">
        <v>564</v>
      </c>
      <c r="D21" s="152" t="s">
        <v>565</v>
      </c>
      <c r="E21" s="136"/>
      <c r="F21" s="136"/>
    </row>
    <row r="22" spans="1:6" x14ac:dyDescent="0.25">
      <c r="A22" s="44" t="s">
        <v>566</v>
      </c>
      <c r="B22" s="131">
        <v>41569</v>
      </c>
      <c r="C22" s="131">
        <v>41639</v>
      </c>
      <c r="D22" s="44">
        <f>C22-B22</f>
        <v>70</v>
      </c>
      <c r="E22" s="136"/>
      <c r="F22" s="136"/>
    </row>
    <row r="23" spans="1:6" x14ac:dyDescent="0.25">
      <c r="A23" s="44" t="s">
        <v>567</v>
      </c>
      <c r="B23" s="131">
        <v>41406</v>
      </c>
      <c r="C23" s="131">
        <v>41511</v>
      </c>
      <c r="D23" s="44">
        <f>C23-B23</f>
        <v>105</v>
      </c>
      <c r="E23" s="136"/>
      <c r="F23" s="136"/>
    </row>
    <row r="24" spans="1:6" x14ac:dyDescent="0.25">
      <c r="A24" s="44" t="s">
        <v>568</v>
      </c>
      <c r="B24" s="131">
        <v>41473</v>
      </c>
      <c r="C24" s="131">
        <v>41535</v>
      </c>
      <c r="D24" s="44">
        <f>C24-B24</f>
        <v>62</v>
      </c>
      <c r="E24" s="136"/>
      <c r="F24" s="136"/>
    </row>
    <row r="25" spans="1:6" x14ac:dyDescent="0.25">
      <c r="A25" s="44" t="s">
        <v>569</v>
      </c>
      <c r="B25" s="131">
        <v>41557</v>
      </c>
      <c r="C25" s="131">
        <v>41620</v>
      </c>
      <c r="D25" s="44">
        <f>C25-B25</f>
        <v>63</v>
      </c>
      <c r="E25" s="136"/>
      <c r="F25" s="136"/>
    </row>
    <row r="26" spans="1:6" x14ac:dyDescent="0.25">
      <c r="A26" s="44" t="s">
        <v>570</v>
      </c>
      <c r="B26" s="131">
        <v>41577</v>
      </c>
      <c r="C26" s="131">
        <v>41638</v>
      </c>
      <c r="D26" s="44">
        <f>C26-B26</f>
        <v>61</v>
      </c>
      <c r="E26" s="136"/>
      <c r="F26" s="136"/>
    </row>
  </sheetData>
  <mergeCells count="1">
    <mergeCell ref="A19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E2" sqref="E2"/>
    </sheetView>
  </sheetViews>
  <sheetFormatPr defaultRowHeight="15" x14ac:dyDescent="0.25"/>
  <cols>
    <col min="1" max="1" width="24.140625" bestFit="1" customWidth="1"/>
    <col min="3" max="3" width="9.28515625" customWidth="1"/>
    <col min="4" max="4" width="10.5703125" bestFit="1" customWidth="1"/>
  </cols>
  <sheetData>
    <row r="1" spans="1:12" ht="30" x14ac:dyDescent="0.25">
      <c r="A1" s="35" t="s">
        <v>203</v>
      </c>
      <c r="B1" s="28" t="s">
        <v>271</v>
      </c>
      <c r="C1" s="28" t="s">
        <v>272</v>
      </c>
      <c r="D1" s="35" t="s">
        <v>265</v>
      </c>
    </row>
    <row r="2" spans="1:12" x14ac:dyDescent="0.25">
      <c r="A2" s="36" t="s">
        <v>123</v>
      </c>
      <c r="B2" s="36" t="str">
        <f t="shared" ref="B2" si="0">MID(A2,1,2)</f>
        <v>01</v>
      </c>
      <c r="C2" s="36" t="str">
        <f t="shared" ref="C2" si="1">MID(A2,5,10)</f>
        <v xml:space="preserve"> Adana</v>
      </c>
      <c r="D2" s="36" t="str">
        <f>UPPER(A2)</f>
        <v>01 - ADANA</v>
      </c>
    </row>
    <row r="3" spans="1:12" x14ac:dyDescent="0.25">
      <c r="A3" s="15" t="s">
        <v>124</v>
      </c>
      <c r="B3" s="15"/>
      <c r="C3" s="15"/>
      <c r="D3" s="15"/>
    </row>
    <row r="4" spans="1:12" x14ac:dyDescent="0.25">
      <c r="A4" s="15" t="s">
        <v>125</v>
      </c>
      <c r="B4" s="15"/>
      <c r="C4" s="15"/>
      <c r="D4" s="15"/>
    </row>
    <row r="5" spans="1:12" x14ac:dyDescent="0.25">
      <c r="A5" s="15" t="s">
        <v>126</v>
      </c>
      <c r="B5" s="15"/>
      <c r="C5" s="15"/>
      <c r="D5" s="15"/>
    </row>
    <row r="6" spans="1:12" x14ac:dyDescent="0.25">
      <c r="A6" s="15" t="s">
        <v>127</v>
      </c>
      <c r="B6" s="15"/>
      <c r="C6" s="15"/>
      <c r="D6" s="15"/>
    </row>
    <row r="7" spans="1:12" x14ac:dyDescent="0.25">
      <c r="A7" s="15" t="s">
        <v>128</v>
      </c>
      <c r="B7" s="15"/>
      <c r="C7" s="15"/>
      <c r="D7" s="15"/>
    </row>
    <row r="8" spans="1:12" x14ac:dyDescent="0.25">
      <c r="A8" s="15" t="s">
        <v>129</v>
      </c>
      <c r="B8" s="15"/>
      <c r="C8" s="15"/>
      <c r="D8" s="15"/>
    </row>
    <row r="9" spans="1:12" x14ac:dyDescent="0.25">
      <c r="A9" s="15" t="s">
        <v>130</v>
      </c>
      <c r="B9" s="15"/>
      <c r="C9" s="15"/>
      <c r="D9" s="15"/>
    </row>
    <row r="10" spans="1:12" x14ac:dyDescent="0.25">
      <c r="A10" s="15" t="s">
        <v>131</v>
      </c>
      <c r="B10" s="15"/>
      <c r="C10" s="15"/>
      <c r="D10" s="15"/>
      <c r="F10" s="14" t="s">
        <v>243</v>
      </c>
      <c r="G10" s="14"/>
      <c r="H10" s="14"/>
      <c r="I10" s="14"/>
      <c r="J10" s="14"/>
      <c r="K10" s="14"/>
      <c r="L10" s="14"/>
    </row>
    <row r="11" spans="1:12" x14ac:dyDescent="0.25">
      <c r="A11" s="15" t="s">
        <v>132</v>
      </c>
      <c r="B11" s="15"/>
      <c r="C11" s="15"/>
      <c r="D11" s="15"/>
      <c r="F11" s="33" t="s">
        <v>268</v>
      </c>
      <c r="G11" s="33"/>
      <c r="H11" s="33"/>
      <c r="I11" s="33"/>
      <c r="J11" s="33"/>
      <c r="K11" s="33"/>
      <c r="L11" s="33"/>
    </row>
    <row r="12" spans="1:12" x14ac:dyDescent="0.25">
      <c r="A12" s="15" t="s">
        <v>133</v>
      </c>
      <c r="B12" s="15"/>
      <c r="C12" s="15"/>
      <c r="D12" s="15"/>
      <c r="F12" s="206" t="s">
        <v>269</v>
      </c>
      <c r="G12" s="206"/>
      <c r="H12" s="206"/>
      <c r="I12" s="206"/>
      <c r="J12" s="206"/>
      <c r="K12" s="206"/>
      <c r="L12" s="206"/>
    </row>
    <row r="13" spans="1:12" x14ac:dyDescent="0.25">
      <c r="A13" s="15" t="s">
        <v>134</v>
      </c>
      <c r="B13" s="15"/>
      <c r="C13" s="15"/>
      <c r="D13" s="15"/>
      <c r="F13" s="14" t="s">
        <v>270</v>
      </c>
      <c r="G13" s="14"/>
      <c r="H13" s="14"/>
      <c r="I13" s="14"/>
      <c r="J13" s="14"/>
      <c r="K13" s="14"/>
      <c r="L13" s="14"/>
    </row>
    <row r="14" spans="1:12" x14ac:dyDescent="0.25">
      <c r="A14" s="15" t="s">
        <v>135</v>
      </c>
      <c r="B14" s="15"/>
      <c r="C14" s="15"/>
      <c r="D14" s="15"/>
    </row>
    <row r="15" spans="1:12" x14ac:dyDescent="0.25">
      <c r="A15" s="15" t="s">
        <v>136</v>
      </c>
      <c r="B15" s="15"/>
      <c r="C15" s="15"/>
      <c r="D15" s="15"/>
    </row>
    <row r="16" spans="1:12" x14ac:dyDescent="0.25">
      <c r="A16" s="15" t="s">
        <v>137</v>
      </c>
      <c r="B16" s="15"/>
      <c r="C16" s="15"/>
      <c r="D16" s="15"/>
    </row>
    <row r="17" spans="1:4" x14ac:dyDescent="0.25">
      <c r="A17" s="15" t="s">
        <v>138</v>
      </c>
      <c r="B17" s="15"/>
      <c r="C17" s="15"/>
      <c r="D17" s="15"/>
    </row>
    <row r="18" spans="1:4" x14ac:dyDescent="0.25">
      <c r="A18" s="15" t="s">
        <v>139</v>
      </c>
      <c r="B18" s="15"/>
      <c r="C18" s="15"/>
      <c r="D18" s="15"/>
    </row>
    <row r="19" spans="1:4" x14ac:dyDescent="0.25">
      <c r="A19" s="15" t="s">
        <v>140</v>
      </c>
      <c r="B19" s="15"/>
      <c r="C19" s="15"/>
      <c r="D19" s="15"/>
    </row>
    <row r="20" spans="1:4" x14ac:dyDescent="0.25">
      <c r="A20" s="15" t="s">
        <v>141</v>
      </c>
      <c r="B20" s="15"/>
      <c r="C20" s="15"/>
      <c r="D20" s="15"/>
    </row>
    <row r="21" spans="1:4" x14ac:dyDescent="0.25">
      <c r="A21" s="15" t="s">
        <v>142</v>
      </c>
      <c r="B21" s="15"/>
      <c r="C21" s="15"/>
      <c r="D21" s="15"/>
    </row>
    <row r="22" spans="1:4" x14ac:dyDescent="0.25">
      <c r="A22" s="15" t="s">
        <v>143</v>
      </c>
      <c r="B22" s="15"/>
      <c r="C22" s="15"/>
      <c r="D22" s="15"/>
    </row>
    <row r="23" spans="1:4" x14ac:dyDescent="0.25">
      <c r="A23" s="15" t="s">
        <v>144</v>
      </c>
      <c r="B23" s="15"/>
      <c r="C23" s="15"/>
      <c r="D23" s="15"/>
    </row>
    <row r="24" spans="1:4" x14ac:dyDescent="0.25">
      <c r="A24" s="15" t="s">
        <v>145</v>
      </c>
      <c r="B24" s="15"/>
      <c r="C24" s="15"/>
      <c r="D24" s="15"/>
    </row>
    <row r="25" spans="1:4" x14ac:dyDescent="0.25">
      <c r="A25" s="15" t="s">
        <v>146</v>
      </c>
      <c r="B25" s="15"/>
      <c r="C25" s="15"/>
      <c r="D25" s="15"/>
    </row>
    <row r="26" spans="1:4" x14ac:dyDescent="0.25">
      <c r="A26" s="15" t="s">
        <v>147</v>
      </c>
      <c r="B26" s="15"/>
      <c r="C26" s="15"/>
      <c r="D26" s="15"/>
    </row>
    <row r="27" spans="1:4" x14ac:dyDescent="0.25">
      <c r="A27" s="15" t="s">
        <v>148</v>
      </c>
      <c r="B27" s="15"/>
      <c r="C27" s="15"/>
      <c r="D27" s="15"/>
    </row>
    <row r="28" spans="1:4" x14ac:dyDescent="0.25">
      <c r="A28" s="15" t="s">
        <v>149</v>
      </c>
      <c r="B28" s="15"/>
      <c r="C28" s="15"/>
      <c r="D28" s="15"/>
    </row>
    <row r="29" spans="1:4" x14ac:dyDescent="0.25">
      <c r="A29" s="15" t="s">
        <v>150</v>
      </c>
      <c r="B29" s="15"/>
      <c r="C29" s="15"/>
      <c r="D29" s="15"/>
    </row>
    <row r="30" spans="1:4" x14ac:dyDescent="0.25">
      <c r="A30" s="15" t="s">
        <v>151</v>
      </c>
      <c r="B30" s="15"/>
      <c r="C30" s="15"/>
      <c r="D30" s="15"/>
    </row>
    <row r="31" spans="1:4" x14ac:dyDescent="0.25">
      <c r="A31" s="15" t="s">
        <v>152</v>
      </c>
      <c r="B31" s="15"/>
      <c r="C31" s="15"/>
      <c r="D31" s="15"/>
    </row>
    <row r="32" spans="1:4" x14ac:dyDescent="0.25">
      <c r="A32" s="15" t="s">
        <v>153</v>
      </c>
      <c r="B32" s="15"/>
      <c r="C32" s="15"/>
      <c r="D32" s="15"/>
    </row>
    <row r="33" spans="1:4" x14ac:dyDescent="0.25">
      <c r="A33" s="15" t="s">
        <v>154</v>
      </c>
      <c r="B33" s="15"/>
      <c r="C33" s="15"/>
      <c r="D33" s="15"/>
    </row>
    <row r="34" spans="1:4" x14ac:dyDescent="0.25">
      <c r="A34" s="15" t="s">
        <v>155</v>
      </c>
      <c r="B34" s="15"/>
      <c r="C34" s="15"/>
      <c r="D34" s="15"/>
    </row>
    <row r="35" spans="1:4" x14ac:dyDescent="0.25">
      <c r="A35" s="15" t="s">
        <v>156</v>
      </c>
      <c r="B35" s="15"/>
      <c r="C35" s="15"/>
      <c r="D35" s="15"/>
    </row>
    <row r="36" spans="1:4" x14ac:dyDescent="0.25">
      <c r="A36" s="15" t="s">
        <v>157</v>
      </c>
      <c r="B36" s="15"/>
      <c r="C36" s="15"/>
      <c r="D36" s="15"/>
    </row>
    <row r="37" spans="1:4" x14ac:dyDescent="0.25">
      <c r="A37" s="15" t="s">
        <v>158</v>
      </c>
      <c r="B37" s="15"/>
      <c r="C37" s="15"/>
      <c r="D37" s="15"/>
    </row>
    <row r="38" spans="1:4" x14ac:dyDescent="0.25">
      <c r="A38" s="15" t="s">
        <v>159</v>
      </c>
      <c r="B38" s="15"/>
      <c r="C38" s="15"/>
      <c r="D38" s="15"/>
    </row>
    <row r="39" spans="1:4" x14ac:dyDescent="0.25">
      <c r="A39" s="15" t="s">
        <v>160</v>
      </c>
      <c r="B39" s="15"/>
      <c r="C39" s="15"/>
      <c r="D39" s="15"/>
    </row>
    <row r="40" spans="1:4" x14ac:dyDescent="0.25">
      <c r="A40" s="15" t="s">
        <v>161</v>
      </c>
      <c r="B40" s="15"/>
      <c r="C40" s="15"/>
      <c r="D40" s="15"/>
    </row>
    <row r="41" spans="1:4" x14ac:dyDescent="0.25">
      <c r="A41" s="15" t="s">
        <v>162</v>
      </c>
      <c r="B41" s="15"/>
      <c r="C41" s="15"/>
      <c r="D41" s="15"/>
    </row>
    <row r="42" spans="1:4" x14ac:dyDescent="0.25">
      <c r="A42" s="15" t="s">
        <v>163</v>
      </c>
      <c r="B42" s="15"/>
      <c r="C42" s="15"/>
      <c r="D42" s="15"/>
    </row>
    <row r="43" spans="1:4" x14ac:dyDescent="0.25">
      <c r="A43" s="15" t="s">
        <v>164</v>
      </c>
      <c r="B43" s="15"/>
      <c r="C43" s="15"/>
      <c r="D43" s="15"/>
    </row>
    <row r="44" spans="1:4" x14ac:dyDescent="0.25">
      <c r="A44" s="15" t="s">
        <v>165</v>
      </c>
      <c r="B44" s="15"/>
      <c r="C44" s="15"/>
      <c r="D44" s="15"/>
    </row>
    <row r="45" spans="1:4" x14ac:dyDescent="0.25">
      <c r="A45" s="15" t="s">
        <v>166</v>
      </c>
      <c r="B45" s="15"/>
      <c r="C45" s="15"/>
      <c r="D45" s="15"/>
    </row>
    <row r="46" spans="1:4" x14ac:dyDescent="0.25">
      <c r="A46" s="15" t="s">
        <v>167</v>
      </c>
      <c r="B46" s="15"/>
      <c r="C46" s="15"/>
      <c r="D46" s="15"/>
    </row>
    <row r="47" spans="1:4" x14ac:dyDescent="0.25">
      <c r="A47" s="15" t="s">
        <v>168</v>
      </c>
      <c r="B47" s="15"/>
      <c r="C47" s="15"/>
      <c r="D47" s="15"/>
    </row>
    <row r="48" spans="1:4" x14ac:dyDescent="0.25">
      <c r="A48" s="15" t="s">
        <v>169</v>
      </c>
      <c r="B48" s="15"/>
      <c r="C48" s="15"/>
      <c r="D48" s="15"/>
    </row>
    <row r="49" spans="1:4" x14ac:dyDescent="0.25">
      <c r="A49" s="15" t="s">
        <v>170</v>
      </c>
      <c r="B49" s="15"/>
      <c r="C49" s="15"/>
      <c r="D49" s="15"/>
    </row>
    <row r="50" spans="1:4" x14ac:dyDescent="0.25">
      <c r="A50" s="15" t="s">
        <v>171</v>
      </c>
      <c r="B50" s="15"/>
      <c r="C50" s="15"/>
      <c r="D50" s="15"/>
    </row>
    <row r="51" spans="1:4" x14ac:dyDescent="0.25">
      <c r="A51" s="15" t="s">
        <v>172</v>
      </c>
      <c r="B51" s="15"/>
      <c r="C51" s="15"/>
      <c r="D51" s="15"/>
    </row>
    <row r="52" spans="1:4" x14ac:dyDescent="0.25">
      <c r="A52" s="15" t="s">
        <v>173</v>
      </c>
      <c r="B52" s="15"/>
      <c r="C52" s="15"/>
      <c r="D52" s="15"/>
    </row>
    <row r="53" spans="1:4" x14ac:dyDescent="0.25">
      <c r="A53" s="15" t="s">
        <v>174</v>
      </c>
      <c r="B53" s="15"/>
      <c r="C53" s="15"/>
      <c r="D53" s="15"/>
    </row>
    <row r="54" spans="1:4" x14ac:dyDescent="0.25">
      <c r="A54" s="15" t="s">
        <v>175</v>
      </c>
      <c r="B54" s="15"/>
      <c r="C54" s="15"/>
      <c r="D54" s="15"/>
    </row>
    <row r="55" spans="1:4" x14ac:dyDescent="0.25">
      <c r="A55" s="15" t="s">
        <v>176</v>
      </c>
      <c r="B55" s="15"/>
      <c r="C55" s="15"/>
      <c r="D55" s="15"/>
    </row>
    <row r="56" spans="1:4" x14ac:dyDescent="0.25">
      <c r="A56" s="15" t="s">
        <v>177</v>
      </c>
      <c r="B56" s="15"/>
      <c r="C56" s="15"/>
      <c r="D56" s="15"/>
    </row>
    <row r="57" spans="1:4" x14ac:dyDescent="0.25">
      <c r="A57" s="15" t="s">
        <v>178</v>
      </c>
      <c r="B57" s="15"/>
      <c r="C57" s="15"/>
      <c r="D57" s="15"/>
    </row>
    <row r="58" spans="1:4" x14ac:dyDescent="0.25">
      <c r="A58" s="15" t="s">
        <v>179</v>
      </c>
      <c r="B58" s="15"/>
      <c r="C58" s="15"/>
      <c r="D58" s="15"/>
    </row>
    <row r="59" spans="1:4" x14ac:dyDescent="0.25">
      <c r="A59" s="15" t="s">
        <v>180</v>
      </c>
      <c r="B59" s="15"/>
      <c r="C59" s="15"/>
      <c r="D59" s="15"/>
    </row>
    <row r="60" spans="1:4" x14ac:dyDescent="0.25">
      <c r="A60" s="15" t="s">
        <v>181</v>
      </c>
      <c r="B60" s="15"/>
      <c r="C60" s="15"/>
      <c r="D60" s="15"/>
    </row>
    <row r="61" spans="1:4" x14ac:dyDescent="0.25">
      <c r="A61" s="15" t="s">
        <v>182</v>
      </c>
      <c r="B61" s="15"/>
      <c r="C61" s="15"/>
      <c r="D61" s="15"/>
    </row>
    <row r="62" spans="1:4" x14ac:dyDescent="0.25">
      <c r="A62" s="15" t="s">
        <v>183</v>
      </c>
      <c r="B62" s="15"/>
      <c r="C62" s="15"/>
      <c r="D62" s="15"/>
    </row>
    <row r="63" spans="1:4" x14ac:dyDescent="0.25">
      <c r="A63" s="15" t="s">
        <v>184</v>
      </c>
      <c r="B63" s="15"/>
      <c r="C63" s="15"/>
      <c r="D63" s="15"/>
    </row>
    <row r="64" spans="1:4" x14ac:dyDescent="0.25">
      <c r="A64" s="15" t="s">
        <v>185</v>
      </c>
      <c r="B64" s="15"/>
      <c r="C64" s="15"/>
      <c r="D64" s="15"/>
    </row>
    <row r="65" spans="1:4" x14ac:dyDescent="0.25">
      <c r="A65" s="15" t="s">
        <v>186</v>
      </c>
      <c r="B65" s="15"/>
      <c r="C65" s="15"/>
      <c r="D65" s="15"/>
    </row>
    <row r="66" spans="1:4" x14ac:dyDescent="0.25">
      <c r="A66" s="15" t="s">
        <v>187</v>
      </c>
      <c r="B66" s="15"/>
      <c r="C66" s="15"/>
      <c r="D66" s="15"/>
    </row>
    <row r="67" spans="1:4" x14ac:dyDescent="0.25">
      <c r="A67" s="15" t="s">
        <v>188</v>
      </c>
      <c r="B67" s="15"/>
      <c r="C67" s="15"/>
      <c r="D67" s="15"/>
    </row>
    <row r="68" spans="1:4" x14ac:dyDescent="0.25">
      <c r="A68" s="15" t="s">
        <v>189</v>
      </c>
      <c r="B68" s="15"/>
      <c r="C68" s="15"/>
      <c r="D68" s="15"/>
    </row>
    <row r="69" spans="1:4" x14ac:dyDescent="0.25">
      <c r="A69" s="15" t="s">
        <v>190</v>
      </c>
      <c r="B69" s="15"/>
      <c r="C69" s="15"/>
      <c r="D69" s="15"/>
    </row>
    <row r="70" spans="1:4" x14ac:dyDescent="0.25">
      <c r="A70" s="15" t="s">
        <v>191</v>
      </c>
      <c r="B70" s="15"/>
      <c r="C70" s="15"/>
      <c r="D70" s="15"/>
    </row>
    <row r="71" spans="1:4" x14ac:dyDescent="0.25">
      <c r="A71" s="15" t="s">
        <v>192</v>
      </c>
      <c r="B71" s="15"/>
      <c r="C71" s="15"/>
      <c r="D71" s="15"/>
    </row>
    <row r="72" spans="1:4" x14ac:dyDescent="0.25">
      <c r="A72" s="15" t="s">
        <v>193</v>
      </c>
      <c r="B72" s="15"/>
      <c r="C72" s="15"/>
      <c r="D72" s="15"/>
    </row>
    <row r="73" spans="1:4" x14ac:dyDescent="0.25">
      <c r="A73" s="15" t="s">
        <v>194</v>
      </c>
      <c r="B73" s="15"/>
      <c r="C73" s="15"/>
      <c r="D73" s="15"/>
    </row>
    <row r="74" spans="1:4" x14ac:dyDescent="0.25">
      <c r="A74" s="15" t="s">
        <v>195</v>
      </c>
      <c r="B74" s="15"/>
      <c r="C74" s="15"/>
      <c r="D74" s="15"/>
    </row>
    <row r="75" spans="1:4" x14ac:dyDescent="0.25">
      <c r="A75" s="15" t="s">
        <v>196</v>
      </c>
      <c r="B75" s="15"/>
      <c r="C75" s="15"/>
      <c r="D75" s="15"/>
    </row>
    <row r="76" spans="1:4" x14ac:dyDescent="0.25">
      <c r="A76" s="15" t="s">
        <v>197</v>
      </c>
      <c r="B76" s="15"/>
      <c r="C76" s="15"/>
      <c r="D76" s="15"/>
    </row>
    <row r="77" spans="1:4" x14ac:dyDescent="0.25">
      <c r="A77" s="15" t="s">
        <v>198</v>
      </c>
      <c r="B77" s="15"/>
      <c r="C77" s="15"/>
      <c r="D77" s="15"/>
    </row>
    <row r="78" spans="1:4" x14ac:dyDescent="0.25">
      <c r="A78" s="15" t="s">
        <v>199</v>
      </c>
      <c r="B78" s="15"/>
      <c r="C78" s="15"/>
      <c r="D78" s="15"/>
    </row>
    <row r="79" spans="1:4" x14ac:dyDescent="0.25">
      <c r="A79" s="15" t="s">
        <v>200</v>
      </c>
      <c r="B79" s="15"/>
      <c r="C79" s="15"/>
      <c r="D79" s="15"/>
    </row>
    <row r="80" spans="1:4" x14ac:dyDescent="0.25">
      <c r="A80" s="15" t="s">
        <v>201</v>
      </c>
      <c r="B80" s="15"/>
      <c r="C80" s="15"/>
      <c r="D80" s="15"/>
    </row>
    <row r="81" spans="1:4" x14ac:dyDescent="0.25">
      <c r="A81" s="15" t="s">
        <v>202</v>
      </c>
      <c r="B81" s="15"/>
      <c r="C81" s="15"/>
      <c r="D81" s="15"/>
    </row>
    <row r="82" spans="1:4" x14ac:dyDescent="0.25">
      <c r="A82" s="9"/>
    </row>
    <row r="83" spans="1:4" x14ac:dyDescent="0.25">
      <c r="A83" s="10"/>
    </row>
  </sheetData>
  <mergeCells count="1">
    <mergeCell ref="F12:L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1" sqref="E1"/>
    </sheetView>
  </sheetViews>
  <sheetFormatPr defaultRowHeight="15" x14ac:dyDescent="0.25"/>
  <cols>
    <col min="1" max="1" width="9.85546875" customWidth="1"/>
    <col min="2" max="2" width="14.7109375" bestFit="1" customWidth="1"/>
    <col min="3" max="3" width="16.5703125" bestFit="1" customWidth="1"/>
    <col min="4" max="4" width="6.28515625" bestFit="1" customWidth="1"/>
    <col min="6" max="6" width="11" bestFit="1" customWidth="1"/>
  </cols>
  <sheetData>
    <row r="1" spans="1:11" ht="37.5" customHeight="1" x14ac:dyDescent="0.25">
      <c r="A1" s="18" t="s">
        <v>1</v>
      </c>
      <c r="B1" s="18" t="s">
        <v>2</v>
      </c>
      <c r="C1" s="18" t="s">
        <v>3</v>
      </c>
      <c r="D1" s="18" t="s">
        <v>241</v>
      </c>
      <c r="F1" s="97" t="s">
        <v>242</v>
      </c>
      <c r="G1" s="98"/>
      <c r="H1" s="98"/>
      <c r="I1" s="98"/>
      <c r="J1" s="98"/>
      <c r="K1" s="99"/>
    </row>
    <row r="2" spans="1:11" x14ac:dyDescent="0.25">
      <c r="A2" s="15" t="s">
        <v>39</v>
      </c>
      <c r="B2" s="15" t="s">
        <v>76</v>
      </c>
      <c r="C2" s="15" t="s">
        <v>21</v>
      </c>
      <c r="D2" s="16">
        <v>28.928571428571427</v>
      </c>
      <c r="F2" s="127" t="s">
        <v>511</v>
      </c>
      <c r="G2" s="24"/>
      <c r="H2" s="24"/>
      <c r="I2" s="24"/>
      <c r="J2" s="24"/>
      <c r="K2" s="101"/>
    </row>
    <row r="3" spans="1:11" x14ac:dyDescent="0.25">
      <c r="A3" s="15" t="s">
        <v>39</v>
      </c>
      <c r="B3" s="15" t="s">
        <v>204</v>
      </c>
      <c r="C3" s="15" t="s">
        <v>24</v>
      </c>
      <c r="D3" s="16">
        <v>95</v>
      </c>
      <c r="F3" s="127" t="s">
        <v>512</v>
      </c>
      <c r="G3" s="24"/>
      <c r="H3" s="24"/>
      <c r="I3" s="24"/>
      <c r="J3" s="24"/>
      <c r="K3" s="101"/>
    </row>
    <row r="4" spans="1:11" x14ac:dyDescent="0.25">
      <c r="A4" s="15" t="s">
        <v>206</v>
      </c>
      <c r="B4" s="15" t="s">
        <v>205</v>
      </c>
      <c r="C4" s="15" t="s">
        <v>5</v>
      </c>
      <c r="D4" s="16">
        <v>63</v>
      </c>
      <c r="F4" s="128" t="s">
        <v>513</v>
      </c>
      <c r="G4" s="104"/>
      <c r="H4" s="104"/>
      <c r="I4" s="104"/>
      <c r="J4" s="104"/>
      <c r="K4" s="105"/>
    </row>
    <row r="5" spans="1:11" x14ac:dyDescent="0.25">
      <c r="A5" s="15" t="s">
        <v>58</v>
      </c>
      <c r="B5" s="15" t="s">
        <v>59</v>
      </c>
      <c r="C5" s="15" t="s">
        <v>21</v>
      </c>
      <c r="D5" s="16">
        <v>28.571428571428573</v>
      </c>
    </row>
    <row r="6" spans="1:11" x14ac:dyDescent="0.25">
      <c r="A6" s="15" t="s">
        <v>33</v>
      </c>
      <c r="B6" s="15" t="s">
        <v>34</v>
      </c>
      <c r="C6" s="15" t="s">
        <v>11</v>
      </c>
      <c r="D6" s="15">
        <v>13</v>
      </c>
      <c r="F6" s="129" t="s">
        <v>77</v>
      </c>
      <c r="G6" s="129"/>
    </row>
    <row r="7" spans="1:11" x14ac:dyDescent="0.25">
      <c r="A7" s="15" t="s">
        <v>207</v>
      </c>
      <c r="B7" s="15" t="s">
        <v>208</v>
      </c>
      <c r="C7" s="15" t="s">
        <v>21</v>
      </c>
      <c r="D7" s="16">
        <v>84</v>
      </c>
      <c r="F7" s="129" t="s">
        <v>78</v>
      </c>
      <c r="G7" s="129"/>
    </row>
    <row r="8" spans="1:11" x14ac:dyDescent="0.25">
      <c r="A8" s="15" t="s">
        <v>12</v>
      </c>
      <c r="B8" s="15" t="s">
        <v>13</v>
      </c>
      <c r="C8" s="15" t="s">
        <v>11</v>
      </c>
      <c r="D8" s="15">
        <v>37</v>
      </c>
      <c r="F8" s="129" t="s">
        <v>79</v>
      </c>
      <c r="G8" s="129"/>
    </row>
    <row r="9" spans="1:11" x14ac:dyDescent="0.25">
      <c r="A9" s="15" t="s">
        <v>62</v>
      </c>
      <c r="B9" s="15" t="s">
        <v>63</v>
      </c>
      <c r="C9" s="15" t="s">
        <v>21</v>
      </c>
      <c r="D9" s="16">
        <v>31.428571428571427</v>
      </c>
    </row>
    <row r="10" spans="1:11" x14ac:dyDescent="0.25">
      <c r="A10" s="15" t="s">
        <v>35</v>
      </c>
      <c r="B10" s="15" t="s">
        <v>36</v>
      </c>
      <c r="C10" s="15" t="s">
        <v>11</v>
      </c>
      <c r="D10" s="15">
        <v>85</v>
      </c>
    </row>
    <row r="11" spans="1:11" x14ac:dyDescent="0.25">
      <c r="A11" s="15" t="s">
        <v>23</v>
      </c>
      <c r="B11" s="15" t="s">
        <v>22</v>
      </c>
      <c r="C11" s="15" t="s">
        <v>21</v>
      </c>
      <c r="D11" s="15">
        <v>65</v>
      </c>
    </row>
    <row r="12" spans="1:11" x14ac:dyDescent="0.25">
      <c r="A12" s="15" t="s">
        <v>54</v>
      </c>
      <c r="B12" s="15" t="s">
        <v>55</v>
      </c>
      <c r="C12" s="15" t="s">
        <v>20</v>
      </c>
      <c r="D12" s="16">
        <v>34.285714285714285</v>
      </c>
    </row>
    <row r="13" spans="1:11" x14ac:dyDescent="0.25">
      <c r="A13" s="17" t="s">
        <v>25</v>
      </c>
      <c r="B13" s="15" t="s">
        <v>26</v>
      </c>
      <c r="C13" s="15" t="s">
        <v>24</v>
      </c>
      <c r="D13" s="15">
        <v>57</v>
      </c>
    </row>
    <row r="14" spans="1:11" x14ac:dyDescent="0.25">
      <c r="A14" s="15" t="s">
        <v>40</v>
      </c>
      <c r="B14" s="15" t="s">
        <v>41</v>
      </c>
      <c r="C14" s="15" t="s">
        <v>21</v>
      </c>
      <c r="D14" s="16">
        <v>28.571428571428573</v>
      </c>
    </row>
    <row r="15" spans="1:11" x14ac:dyDescent="0.25">
      <c r="A15" s="15" t="s">
        <v>17</v>
      </c>
      <c r="B15" s="15" t="s">
        <v>16</v>
      </c>
      <c r="C15" s="15" t="s">
        <v>21</v>
      </c>
      <c r="D15" s="15">
        <v>22</v>
      </c>
    </row>
    <row r="16" spans="1:11" x14ac:dyDescent="0.25">
      <c r="A16" s="15" t="s">
        <v>52</v>
      </c>
      <c r="B16" s="15" t="s">
        <v>53</v>
      </c>
      <c r="C16" s="15" t="s">
        <v>21</v>
      </c>
      <c r="D16" s="16">
        <v>42.142857142857146</v>
      </c>
    </row>
    <row r="17" spans="1:4" x14ac:dyDescent="0.25">
      <c r="A17" s="15" t="s">
        <v>52</v>
      </c>
      <c r="B17" s="15" t="s">
        <v>209</v>
      </c>
      <c r="C17" s="15" t="s">
        <v>5</v>
      </c>
      <c r="D17" s="16">
        <v>42</v>
      </c>
    </row>
    <row r="18" spans="1:4" x14ac:dyDescent="0.25">
      <c r="A18" s="15" t="s">
        <v>19</v>
      </c>
      <c r="B18" s="15" t="s">
        <v>4</v>
      </c>
      <c r="C18" s="15" t="s">
        <v>5</v>
      </c>
      <c r="D18" s="15">
        <v>52</v>
      </c>
    </row>
    <row r="19" spans="1:4" x14ac:dyDescent="0.25">
      <c r="A19" s="15" t="s">
        <v>42</v>
      </c>
      <c r="B19" s="15" t="s">
        <v>43</v>
      </c>
      <c r="C19" s="15" t="s">
        <v>24</v>
      </c>
      <c r="D19" s="16">
        <v>31.428571428571427</v>
      </c>
    </row>
    <row r="20" spans="1:4" x14ac:dyDescent="0.25">
      <c r="A20" s="15" t="s">
        <v>48</v>
      </c>
      <c r="B20" s="15" t="s">
        <v>49</v>
      </c>
      <c r="C20" s="15" t="s">
        <v>8</v>
      </c>
      <c r="D20" s="16">
        <v>31.428571428571427</v>
      </c>
    </row>
    <row r="21" spans="1:4" x14ac:dyDescent="0.25">
      <c r="A21" s="15" t="s">
        <v>6</v>
      </c>
      <c r="B21" s="15" t="s">
        <v>7</v>
      </c>
      <c r="C21" s="15" t="s">
        <v>8</v>
      </c>
      <c r="D21" s="15">
        <v>98</v>
      </c>
    </row>
    <row r="22" spans="1:4" x14ac:dyDescent="0.25">
      <c r="A22" s="17" t="s">
        <v>27</v>
      </c>
      <c r="B22" s="15" t="s">
        <v>28</v>
      </c>
      <c r="C22" s="15" t="s">
        <v>5</v>
      </c>
      <c r="D22" s="15">
        <v>31</v>
      </c>
    </row>
    <row r="23" spans="1:4" x14ac:dyDescent="0.25">
      <c r="A23" s="15" t="s">
        <v>66</v>
      </c>
      <c r="B23" s="15" t="s">
        <v>67</v>
      </c>
      <c r="C23" s="15" t="s">
        <v>24</v>
      </c>
      <c r="D23" s="16">
        <v>31.428571428571427</v>
      </c>
    </row>
    <row r="24" spans="1:4" x14ac:dyDescent="0.25">
      <c r="A24" s="15" t="s">
        <v>29</v>
      </c>
      <c r="B24" s="15" t="s">
        <v>30</v>
      </c>
      <c r="C24" s="15" t="s">
        <v>5</v>
      </c>
      <c r="D24" s="15">
        <v>72</v>
      </c>
    </row>
    <row r="25" spans="1:4" x14ac:dyDescent="0.25">
      <c r="A25" s="15" t="s">
        <v>18</v>
      </c>
      <c r="B25" s="15" t="s">
        <v>0</v>
      </c>
      <c r="C25" s="15" t="s">
        <v>5</v>
      </c>
      <c r="D25" s="15">
        <v>47</v>
      </c>
    </row>
    <row r="26" spans="1:4" x14ac:dyDescent="0.25">
      <c r="A26" s="15" t="s">
        <v>68</v>
      </c>
      <c r="B26" s="15" t="s">
        <v>69</v>
      </c>
      <c r="C26" s="15" t="s">
        <v>8</v>
      </c>
      <c r="D26" s="16">
        <v>55</v>
      </c>
    </row>
    <row r="27" spans="1:4" x14ac:dyDescent="0.25">
      <c r="A27" s="15" t="s">
        <v>72</v>
      </c>
      <c r="B27" s="15" t="s">
        <v>73</v>
      </c>
      <c r="C27" s="15" t="s">
        <v>21</v>
      </c>
      <c r="D27" s="16">
        <v>47</v>
      </c>
    </row>
    <row r="28" spans="1:4" x14ac:dyDescent="0.25">
      <c r="A28" s="15" t="s">
        <v>72</v>
      </c>
      <c r="B28" s="15" t="s">
        <v>65</v>
      </c>
      <c r="C28" s="15" t="s">
        <v>24</v>
      </c>
      <c r="D28" s="16">
        <v>42</v>
      </c>
    </row>
    <row r="29" spans="1:4" x14ac:dyDescent="0.25">
      <c r="A29" s="15" t="s">
        <v>64</v>
      </c>
      <c r="B29" s="15" t="s">
        <v>65</v>
      </c>
      <c r="C29" s="15" t="s">
        <v>11</v>
      </c>
      <c r="D29" s="16">
        <v>44.357142857142854</v>
      </c>
    </row>
    <row r="30" spans="1:4" x14ac:dyDescent="0.25">
      <c r="A30" s="15" t="s">
        <v>60</v>
      </c>
      <c r="B30" s="15" t="s">
        <v>61</v>
      </c>
      <c r="C30" s="15" t="s">
        <v>21</v>
      </c>
      <c r="D30" s="16">
        <v>32.857142857142854</v>
      </c>
    </row>
    <row r="31" spans="1:4" x14ac:dyDescent="0.25">
      <c r="A31" s="15" t="s">
        <v>50</v>
      </c>
      <c r="B31" s="15" t="s">
        <v>51</v>
      </c>
      <c r="C31" s="15" t="s">
        <v>11</v>
      </c>
      <c r="D31" s="16">
        <v>28.214285714285715</v>
      </c>
    </row>
    <row r="32" spans="1:4" x14ac:dyDescent="0.25">
      <c r="A32" s="15" t="s">
        <v>56</v>
      </c>
      <c r="B32" s="15" t="s">
        <v>57</v>
      </c>
      <c r="C32" s="15" t="s">
        <v>20</v>
      </c>
      <c r="D32" s="16">
        <v>28.571428571428573</v>
      </c>
    </row>
    <row r="33" spans="1:4" x14ac:dyDescent="0.25">
      <c r="A33" s="15" t="s">
        <v>74</v>
      </c>
      <c r="B33" s="15" t="s">
        <v>75</v>
      </c>
      <c r="C33" s="15" t="s">
        <v>5</v>
      </c>
      <c r="D33" s="16">
        <v>37.757142857142902</v>
      </c>
    </row>
    <row r="34" spans="1:4" x14ac:dyDescent="0.25">
      <c r="A34" s="15" t="s">
        <v>31</v>
      </c>
      <c r="B34" s="15" t="s">
        <v>32</v>
      </c>
      <c r="C34" s="15" t="s">
        <v>8</v>
      </c>
      <c r="D34" s="15">
        <v>48</v>
      </c>
    </row>
    <row r="35" spans="1:4" x14ac:dyDescent="0.25">
      <c r="A35" s="15" t="s">
        <v>46</v>
      </c>
      <c r="B35" s="15" t="s">
        <v>47</v>
      </c>
      <c r="C35" s="15" t="s">
        <v>5</v>
      </c>
      <c r="D35" s="16">
        <v>17.857142857142858</v>
      </c>
    </row>
    <row r="36" spans="1:4" x14ac:dyDescent="0.25">
      <c r="A36" s="15" t="s">
        <v>37</v>
      </c>
      <c r="B36" s="15" t="s">
        <v>38</v>
      </c>
      <c r="C36" s="15" t="s">
        <v>20</v>
      </c>
      <c r="D36" s="15">
        <v>63</v>
      </c>
    </row>
    <row r="37" spans="1:4" x14ac:dyDescent="0.25">
      <c r="A37" s="15" t="s">
        <v>70</v>
      </c>
      <c r="B37" s="15" t="s">
        <v>71</v>
      </c>
      <c r="C37" s="15" t="s">
        <v>11</v>
      </c>
      <c r="D37" s="16">
        <v>37</v>
      </c>
    </row>
    <row r="38" spans="1:4" x14ac:dyDescent="0.25">
      <c r="A38" s="15" t="s">
        <v>9</v>
      </c>
      <c r="B38" s="15" t="s">
        <v>10</v>
      </c>
      <c r="C38" s="15" t="s">
        <v>11</v>
      </c>
      <c r="D38" s="15">
        <v>75</v>
      </c>
    </row>
    <row r="39" spans="1:4" x14ac:dyDescent="0.25">
      <c r="A39" s="15" t="s">
        <v>44</v>
      </c>
      <c r="B39" s="15" t="s">
        <v>45</v>
      </c>
      <c r="C39" s="15" t="s">
        <v>5</v>
      </c>
      <c r="D39" s="16">
        <v>27.5</v>
      </c>
    </row>
    <row r="40" spans="1:4" x14ac:dyDescent="0.25">
      <c r="A40" s="15" t="s">
        <v>14</v>
      </c>
      <c r="B40" s="15" t="s">
        <v>15</v>
      </c>
      <c r="C40" s="15" t="s">
        <v>20</v>
      </c>
      <c r="D40" s="15">
        <v>45</v>
      </c>
    </row>
    <row r="41" spans="1:4" x14ac:dyDescent="0.25">
      <c r="A41" s="15" t="s">
        <v>14</v>
      </c>
      <c r="B41" s="15" t="s">
        <v>210</v>
      </c>
      <c r="C41" s="15" t="s">
        <v>20</v>
      </c>
      <c r="D41" s="16">
        <v>45</v>
      </c>
    </row>
    <row r="42" spans="1:4" x14ac:dyDescent="0.25">
      <c r="A42" s="1"/>
    </row>
    <row r="43" spans="1:4" x14ac:dyDescent="0.25">
      <c r="A43" s="1"/>
    </row>
  </sheetData>
  <sortState ref="A3:D36">
    <sortCondition descending="1" ref="A3:A36"/>
    <sortCondition ref="C3:C3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workbookViewId="0">
      <selection activeCell="F1" sqref="F1"/>
    </sheetView>
  </sheetViews>
  <sheetFormatPr defaultRowHeight="12.75" x14ac:dyDescent="0.2"/>
  <cols>
    <col min="1" max="1" width="10.140625" style="2" bestFit="1" customWidth="1"/>
    <col min="2" max="2" width="14.85546875" style="2" bestFit="1" customWidth="1"/>
    <col min="3" max="4" width="9.140625" style="2"/>
    <col min="5" max="5" width="9.42578125" style="19" bestFit="1" customWidth="1"/>
    <col min="6" max="6" width="9.140625" style="2"/>
    <col min="7" max="7" width="4.5703125" style="2" customWidth="1"/>
    <col min="8" max="8" width="6.5703125" style="2" bestFit="1" customWidth="1"/>
    <col min="9" max="9" width="6.5703125" style="2" customWidth="1"/>
    <col min="10" max="10" width="3.5703125" style="2" bestFit="1" customWidth="1"/>
    <col min="11" max="12" width="9.140625" style="2"/>
    <col min="13" max="13" width="14.42578125" style="2" bestFit="1" customWidth="1"/>
    <col min="14" max="17" width="9.140625" style="2"/>
    <col min="18" max="18" width="22" style="2" bestFit="1" customWidth="1"/>
    <col min="19" max="19" width="13.85546875" style="2" bestFit="1" customWidth="1"/>
    <col min="20" max="20" width="8" style="2" bestFit="1" customWidth="1"/>
    <col min="21" max="21" width="14.85546875" style="2" bestFit="1" customWidth="1"/>
    <col min="22" max="22" width="9.7109375" style="2" bestFit="1" customWidth="1"/>
    <col min="23" max="24" width="9.140625" style="2"/>
    <col min="25" max="25" width="12.5703125" style="2" customWidth="1"/>
    <col min="26" max="16384" width="9.140625" style="2"/>
  </cols>
  <sheetData>
    <row r="1" spans="1:28" ht="15" x14ac:dyDescent="0.25">
      <c r="A1" s="208" t="s">
        <v>329</v>
      </c>
      <c r="B1" s="209"/>
      <c r="C1" s="209"/>
      <c r="D1" s="209"/>
      <c r="E1" s="210"/>
      <c r="K1" s="215" t="s">
        <v>330</v>
      </c>
      <c r="L1" s="216"/>
      <c r="M1" s="216"/>
      <c r="N1" s="216"/>
      <c r="O1" s="217"/>
      <c r="R1" s="215" t="s">
        <v>439</v>
      </c>
      <c r="S1" s="216"/>
      <c r="T1" s="216"/>
      <c r="U1" s="216"/>
      <c r="V1" s="216"/>
      <c r="W1" s="216"/>
      <c r="X1" s="216"/>
      <c r="Y1" s="217"/>
    </row>
    <row r="2" spans="1:28" ht="18.75" customHeight="1" x14ac:dyDescent="0.25">
      <c r="A2" s="162" t="s">
        <v>111</v>
      </c>
      <c r="B2" s="163" t="s">
        <v>110</v>
      </c>
      <c r="C2" s="163" t="s">
        <v>217</v>
      </c>
      <c r="D2" s="163" t="s">
        <v>218</v>
      </c>
      <c r="E2" s="164" t="s">
        <v>261</v>
      </c>
      <c r="F2" s="27" t="s">
        <v>260</v>
      </c>
      <c r="H2" s="207" t="s">
        <v>259</v>
      </c>
      <c r="I2" s="207"/>
      <c r="K2" s="165" t="s">
        <v>217</v>
      </c>
      <c r="L2" s="165" t="s">
        <v>218</v>
      </c>
      <c r="M2" s="165" t="s">
        <v>215</v>
      </c>
      <c r="N2" s="165" t="s">
        <v>216</v>
      </c>
      <c r="R2" s="166" t="s">
        <v>418</v>
      </c>
      <c r="S2" s="166" t="s">
        <v>419</v>
      </c>
      <c r="T2" s="166" t="s">
        <v>420</v>
      </c>
      <c r="U2" s="166" t="s">
        <v>421</v>
      </c>
      <c r="V2" s="166" t="s">
        <v>422</v>
      </c>
      <c r="W2" s="71"/>
      <c r="X2" s="71"/>
      <c r="Y2" s="71"/>
      <c r="Z2" s="71"/>
      <c r="AA2" s="71"/>
    </row>
    <row r="3" spans="1:28" ht="15.75" x14ac:dyDescent="0.25">
      <c r="A3" s="15" t="s">
        <v>39</v>
      </c>
      <c r="B3" s="15" t="s">
        <v>76</v>
      </c>
      <c r="C3" s="16">
        <v>28.928571428571427</v>
      </c>
      <c r="D3" s="16">
        <f>C3+6</f>
        <v>34.928571428571431</v>
      </c>
      <c r="E3" s="16">
        <f t="shared" ref="E3:E42" si="0">(C3*0.4)+(D3*0.6)</f>
        <v>32.528571428571432</v>
      </c>
      <c r="F3" s="15" t="str">
        <f>IF(E3&lt;40,"FF",IF(E3&lt;51,"CC",IF(E3&lt;81,"BB","AA")))</f>
        <v>FF</v>
      </c>
      <c r="H3" s="11" t="s">
        <v>258</v>
      </c>
      <c r="I3" s="11" t="s">
        <v>257</v>
      </c>
      <c r="K3" s="15">
        <v>30</v>
      </c>
      <c r="L3" s="15">
        <v>80</v>
      </c>
      <c r="M3" s="15">
        <f>(K3*0.4)+(L3*0.6)</f>
        <v>60</v>
      </c>
      <c r="N3" s="15"/>
      <c r="R3" s="69" t="s">
        <v>423</v>
      </c>
      <c r="S3" s="73">
        <v>20</v>
      </c>
      <c r="T3" s="73">
        <v>75</v>
      </c>
      <c r="U3" s="74"/>
      <c r="V3" s="74"/>
      <c r="W3" s="71"/>
      <c r="X3" s="76" t="s">
        <v>440</v>
      </c>
      <c r="Y3" s="76"/>
      <c r="Z3" s="76"/>
      <c r="AA3" s="76"/>
      <c r="AB3" s="76"/>
    </row>
    <row r="4" spans="1:28" ht="15.75" x14ac:dyDescent="0.25">
      <c r="A4" s="15" t="s">
        <v>39</v>
      </c>
      <c r="B4" s="15" t="s">
        <v>204</v>
      </c>
      <c r="C4" s="16">
        <v>95</v>
      </c>
      <c r="D4" s="16">
        <v>53</v>
      </c>
      <c r="E4" s="16">
        <f t="shared" si="0"/>
        <v>69.8</v>
      </c>
      <c r="F4" s="15"/>
      <c r="H4" s="11" t="s">
        <v>256</v>
      </c>
      <c r="I4" s="11" t="s">
        <v>255</v>
      </c>
      <c r="K4" s="15">
        <v>65</v>
      </c>
      <c r="L4" s="15">
        <v>30</v>
      </c>
      <c r="M4" s="15">
        <f t="shared" ref="M4:M9" si="1">(K4*0.4)+(L4*0.6)</f>
        <v>44</v>
      </c>
      <c r="N4" s="15"/>
      <c r="R4" s="69" t="s">
        <v>424</v>
      </c>
      <c r="S4" s="73">
        <v>30</v>
      </c>
      <c r="T4" s="73">
        <v>25</v>
      </c>
      <c r="U4" s="74"/>
      <c r="V4" s="74"/>
      <c r="W4" s="71"/>
      <c r="X4" s="71"/>
      <c r="Y4" s="71"/>
      <c r="Z4" s="71"/>
      <c r="AA4" s="71"/>
    </row>
    <row r="5" spans="1:28" ht="15.75" x14ac:dyDescent="0.25">
      <c r="A5" s="15" t="s">
        <v>206</v>
      </c>
      <c r="B5" s="15" t="s">
        <v>205</v>
      </c>
      <c r="C5" s="16">
        <v>63</v>
      </c>
      <c r="D5" s="16">
        <f t="shared" ref="D5:D21" si="2">C5+6</f>
        <v>69</v>
      </c>
      <c r="E5" s="16">
        <f t="shared" si="0"/>
        <v>66.599999999999994</v>
      </c>
      <c r="F5" s="15"/>
      <c r="H5" s="11" t="s">
        <v>254</v>
      </c>
      <c r="I5" s="11" t="s">
        <v>253</v>
      </c>
      <c r="K5" s="15">
        <v>77</v>
      </c>
      <c r="L5" s="15">
        <v>55</v>
      </c>
      <c r="M5" s="15">
        <f t="shared" si="1"/>
        <v>63.8</v>
      </c>
      <c r="N5" s="15"/>
      <c r="R5" s="69" t="s">
        <v>425</v>
      </c>
      <c r="S5" s="73">
        <v>40</v>
      </c>
      <c r="T5" s="73">
        <v>60</v>
      </c>
      <c r="U5" s="74"/>
      <c r="V5" s="74"/>
      <c r="W5" s="71"/>
      <c r="X5" s="71"/>
      <c r="Y5" s="71"/>
      <c r="Z5" s="71"/>
      <c r="AA5" s="71"/>
    </row>
    <row r="6" spans="1:28" ht="15.75" x14ac:dyDescent="0.25">
      <c r="A6" s="15" t="s">
        <v>58</v>
      </c>
      <c r="B6" s="15" t="s">
        <v>59</v>
      </c>
      <c r="C6" s="16">
        <v>28.571428571428573</v>
      </c>
      <c r="D6" s="16">
        <f t="shared" si="2"/>
        <v>34.571428571428569</v>
      </c>
      <c r="E6" s="16">
        <f t="shared" si="0"/>
        <v>32.171428571428571</v>
      </c>
      <c r="F6" s="15"/>
      <c r="H6" s="11" t="s">
        <v>252</v>
      </c>
      <c r="I6" s="11" t="s">
        <v>251</v>
      </c>
      <c r="K6" s="15">
        <v>52</v>
      </c>
      <c r="L6" s="15">
        <v>89</v>
      </c>
      <c r="M6" s="15">
        <f t="shared" si="1"/>
        <v>74.2</v>
      </c>
      <c r="N6" s="15"/>
      <c r="R6" s="69" t="s">
        <v>426</v>
      </c>
      <c r="S6" s="73">
        <v>50</v>
      </c>
      <c r="T6" s="73">
        <v>35</v>
      </c>
      <c r="U6" s="74"/>
      <c r="V6" s="74"/>
      <c r="W6" s="71"/>
      <c r="X6" s="71"/>
      <c r="Y6" s="71"/>
      <c r="Z6" s="71"/>
      <c r="AA6" s="71"/>
    </row>
    <row r="7" spans="1:28" ht="15.75" x14ac:dyDescent="0.25">
      <c r="A7" s="15" t="s">
        <v>33</v>
      </c>
      <c r="B7" s="15" t="s">
        <v>34</v>
      </c>
      <c r="C7" s="15">
        <v>13</v>
      </c>
      <c r="D7" s="16">
        <f t="shared" si="2"/>
        <v>19</v>
      </c>
      <c r="E7" s="16">
        <f t="shared" si="0"/>
        <v>16.600000000000001</v>
      </c>
      <c r="F7" s="15"/>
      <c r="K7" s="15">
        <v>23</v>
      </c>
      <c r="L7" s="15">
        <v>90</v>
      </c>
      <c r="M7" s="15">
        <f t="shared" si="1"/>
        <v>63.2</v>
      </c>
      <c r="N7" s="15"/>
      <c r="R7" s="69" t="s">
        <v>427</v>
      </c>
      <c r="S7" s="73">
        <v>60</v>
      </c>
      <c r="T7" s="73">
        <v>70</v>
      </c>
      <c r="U7" s="74"/>
      <c r="V7" s="74"/>
      <c r="W7" s="71"/>
      <c r="X7" s="71"/>
      <c r="Y7" s="71"/>
      <c r="Z7" s="71"/>
      <c r="AA7" s="71"/>
    </row>
    <row r="8" spans="1:28" ht="15.75" x14ac:dyDescent="0.25">
      <c r="A8" s="15" t="s">
        <v>207</v>
      </c>
      <c r="B8" s="15" t="s">
        <v>208</v>
      </c>
      <c r="C8" s="16">
        <v>84</v>
      </c>
      <c r="D8" s="16">
        <f t="shared" si="2"/>
        <v>90</v>
      </c>
      <c r="E8" s="16">
        <f t="shared" si="0"/>
        <v>87.6</v>
      </c>
      <c r="F8" s="15"/>
      <c r="K8" s="15">
        <v>89</v>
      </c>
      <c r="L8" s="15">
        <v>20</v>
      </c>
      <c r="M8" s="15">
        <f t="shared" si="1"/>
        <v>47.6</v>
      </c>
      <c r="N8" s="15"/>
      <c r="R8" s="69" t="s">
        <v>428</v>
      </c>
      <c r="S8" s="73">
        <v>25</v>
      </c>
      <c r="T8" s="73">
        <v>10</v>
      </c>
      <c r="U8" s="74"/>
      <c r="V8" s="74"/>
      <c r="W8" s="71"/>
      <c r="X8" s="71"/>
      <c r="Y8" s="71"/>
      <c r="Z8" s="71"/>
      <c r="AA8" s="71"/>
    </row>
    <row r="9" spans="1:28" ht="15.75" x14ac:dyDescent="0.25">
      <c r="A9" s="15" t="s">
        <v>12</v>
      </c>
      <c r="B9" s="15" t="s">
        <v>13</v>
      </c>
      <c r="C9" s="15">
        <v>37</v>
      </c>
      <c r="D9" s="16">
        <f t="shared" si="2"/>
        <v>43</v>
      </c>
      <c r="E9" s="16">
        <f t="shared" si="0"/>
        <v>40.6</v>
      </c>
      <c r="F9" s="15"/>
      <c r="K9" s="15">
        <v>42</v>
      </c>
      <c r="L9" s="15">
        <v>60</v>
      </c>
      <c r="M9" s="15">
        <f t="shared" si="1"/>
        <v>52.8</v>
      </c>
      <c r="N9" s="15"/>
      <c r="R9" s="69" t="s">
        <v>429</v>
      </c>
      <c r="S9" s="73">
        <v>80</v>
      </c>
      <c r="T9" s="73">
        <v>52</v>
      </c>
      <c r="U9" s="74"/>
      <c r="V9" s="74"/>
      <c r="W9" s="71"/>
      <c r="X9" s="71"/>
      <c r="Y9" s="71"/>
      <c r="Z9" s="71"/>
      <c r="AA9" s="71"/>
    </row>
    <row r="10" spans="1:28" ht="15.75" x14ac:dyDescent="0.25">
      <c r="A10" s="15" t="s">
        <v>62</v>
      </c>
      <c r="B10" s="15" t="s">
        <v>63</v>
      </c>
      <c r="C10" s="16">
        <v>31.428571428571427</v>
      </c>
      <c r="D10" s="16">
        <f t="shared" si="2"/>
        <v>37.428571428571431</v>
      </c>
      <c r="E10" s="16">
        <f t="shared" si="0"/>
        <v>35.028571428571432</v>
      </c>
      <c r="F10" s="15"/>
      <c r="R10" s="69" t="s">
        <v>430</v>
      </c>
      <c r="S10" s="73">
        <v>72</v>
      </c>
      <c r="T10" s="73">
        <v>50</v>
      </c>
      <c r="U10" s="74"/>
      <c r="V10" s="74"/>
      <c r="W10" s="71"/>
      <c r="X10" s="71"/>
      <c r="Y10" s="71"/>
      <c r="Z10" s="71"/>
      <c r="AA10" s="71"/>
    </row>
    <row r="11" spans="1:28" ht="15.75" x14ac:dyDescent="0.25">
      <c r="A11" s="15" t="s">
        <v>35</v>
      </c>
      <c r="B11" s="15" t="s">
        <v>36</v>
      </c>
      <c r="C11" s="15">
        <v>85</v>
      </c>
      <c r="D11" s="16">
        <f t="shared" si="2"/>
        <v>91</v>
      </c>
      <c r="E11" s="16">
        <f t="shared" si="0"/>
        <v>88.6</v>
      </c>
      <c r="F11" s="15"/>
      <c r="K11" s="22" t="s">
        <v>81</v>
      </c>
      <c r="L11"/>
      <c r="M11"/>
      <c r="N11"/>
      <c r="R11" s="69" t="s">
        <v>431</v>
      </c>
      <c r="S11" s="73">
        <v>98</v>
      </c>
      <c r="T11" s="73">
        <v>55</v>
      </c>
      <c r="U11" s="74"/>
      <c r="V11" s="74"/>
      <c r="W11" s="71"/>
      <c r="X11" s="71"/>
      <c r="Y11" s="71"/>
      <c r="Z11" s="71"/>
      <c r="AA11" s="71"/>
    </row>
    <row r="12" spans="1:28" ht="15.75" x14ac:dyDescent="0.25">
      <c r="A12" s="15" t="s">
        <v>23</v>
      </c>
      <c r="B12" s="15" t="s">
        <v>22</v>
      </c>
      <c r="C12" s="15">
        <v>65</v>
      </c>
      <c r="D12" s="16">
        <f t="shared" si="2"/>
        <v>71</v>
      </c>
      <c r="E12" s="16">
        <f t="shared" si="0"/>
        <v>68.599999999999994</v>
      </c>
      <c r="F12" s="15"/>
      <c r="K12" s="211" t="s">
        <v>477</v>
      </c>
      <c r="L12" s="212"/>
      <c r="M12" s="212"/>
      <c r="N12" s="213"/>
      <c r="R12" s="69" t="s">
        <v>432</v>
      </c>
      <c r="S12" s="73">
        <v>12</v>
      </c>
      <c r="T12" s="73">
        <v>38</v>
      </c>
      <c r="U12" s="74"/>
      <c r="V12" s="74"/>
      <c r="W12" s="71"/>
      <c r="X12" s="71"/>
      <c r="Y12" s="71"/>
      <c r="Z12" s="71"/>
      <c r="AA12" s="71"/>
    </row>
    <row r="13" spans="1:28" ht="15.75" x14ac:dyDescent="0.25">
      <c r="A13" s="15" t="s">
        <v>54</v>
      </c>
      <c r="B13" s="15" t="s">
        <v>55</v>
      </c>
      <c r="C13" s="16">
        <v>34.285714285714285</v>
      </c>
      <c r="D13" s="16">
        <f t="shared" si="2"/>
        <v>40.285714285714285</v>
      </c>
      <c r="E13" s="16">
        <f t="shared" si="0"/>
        <v>37.885714285714286</v>
      </c>
      <c r="F13" s="15"/>
      <c r="K13" s="214" t="s">
        <v>331</v>
      </c>
      <c r="L13" s="214"/>
      <c r="M13" s="214"/>
      <c r="N13" s="214"/>
      <c r="O13" s="214"/>
      <c r="P13" s="214"/>
      <c r="R13" s="69" t="s">
        <v>433</v>
      </c>
      <c r="S13" s="73">
        <v>32</v>
      </c>
      <c r="T13" s="73">
        <v>100</v>
      </c>
      <c r="U13" s="74"/>
      <c r="V13" s="74"/>
      <c r="W13" s="71"/>
      <c r="X13" s="71"/>
      <c r="Y13" s="71"/>
      <c r="Z13" s="71"/>
      <c r="AA13" s="71"/>
    </row>
    <row r="14" spans="1:28" ht="15.75" x14ac:dyDescent="0.25">
      <c r="A14" s="17" t="s">
        <v>25</v>
      </c>
      <c r="B14" s="15" t="s">
        <v>26</v>
      </c>
      <c r="C14" s="15">
        <v>57</v>
      </c>
      <c r="D14" s="16">
        <f t="shared" si="2"/>
        <v>63</v>
      </c>
      <c r="E14" s="16">
        <f t="shared" si="0"/>
        <v>60.599999999999994</v>
      </c>
      <c r="F14" s="15"/>
      <c r="R14" s="69" t="s">
        <v>434</v>
      </c>
      <c r="S14" s="73">
        <v>40</v>
      </c>
      <c r="T14" s="73">
        <v>56</v>
      </c>
      <c r="U14" s="74"/>
      <c r="V14" s="74"/>
      <c r="W14" s="71"/>
      <c r="X14" s="71"/>
      <c r="Y14" s="71"/>
      <c r="Z14" s="71"/>
      <c r="AA14" s="71"/>
    </row>
    <row r="15" spans="1:28" ht="15.75" x14ac:dyDescent="0.25">
      <c r="A15" s="15" t="s">
        <v>40</v>
      </c>
      <c r="B15" s="15" t="s">
        <v>41</v>
      </c>
      <c r="C15" s="16">
        <v>28.571428571428573</v>
      </c>
      <c r="D15" s="16">
        <f t="shared" si="2"/>
        <v>34.571428571428569</v>
      </c>
      <c r="E15" s="16">
        <f t="shared" si="0"/>
        <v>32.171428571428571</v>
      </c>
      <c r="F15" s="15"/>
      <c r="R15" s="69" t="s">
        <v>435</v>
      </c>
      <c r="S15" s="73">
        <v>50</v>
      </c>
      <c r="T15" s="73">
        <v>78</v>
      </c>
      <c r="U15" s="74"/>
      <c r="V15" s="74"/>
      <c r="W15" s="71"/>
      <c r="X15" s="71"/>
      <c r="Y15" s="71"/>
      <c r="Z15" s="71"/>
      <c r="AA15" s="71"/>
    </row>
    <row r="16" spans="1:28" ht="15.75" x14ac:dyDescent="0.25">
      <c r="A16" s="15" t="s">
        <v>17</v>
      </c>
      <c r="B16" s="15" t="s">
        <v>16</v>
      </c>
      <c r="C16" s="15">
        <v>22</v>
      </c>
      <c r="D16" s="16">
        <f t="shared" si="2"/>
        <v>28</v>
      </c>
      <c r="E16" s="16">
        <f t="shared" si="0"/>
        <v>25.6</v>
      </c>
      <c r="F16" s="15"/>
      <c r="R16" s="69" t="s">
        <v>436</v>
      </c>
      <c r="S16" s="73">
        <v>60</v>
      </c>
      <c r="T16" s="73">
        <v>90</v>
      </c>
      <c r="U16" s="74"/>
      <c r="V16" s="74"/>
      <c r="W16" s="71"/>
      <c r="X16" s="71"/>
      <c r="Y16" s="71"/>
      <c r="Z16" s="71"/>
      <c r="AA16" s="71"/>
    </row>
    <row r="17" spans="1:27" ht="15.75" x14ac:dyDescent="0.25">
      <c r="A17" s="15" t="s">
        <v>52</v>
      </c>
      <c r="B17" s="15" t="s">
        <v>53</v>
      </c>
      <c r="C17" s="16">
        <v>42.142857142857146</v>
      </c>
      <c r="D17" s="16">
        <f t="shared" si="2"/>
        <v>48.142857142857146</v>
      </c>
      <c r="E17" s="16">
        <f t="shared" si="0"/>
        <v>45.742857142857147</v>
      </c>
      <c r="F17" s="15"/>
      <c r="R17" s="69" t="s">
        <v>437</v>
      </c>
      <c r="S17" s="73">
        <v>88</v>
      </c>
      <c r="T17" s="73">
        <v>80</v>
      </c>
      <c r="U17" s="74"/>
      <c r="V17" s="74"/>
      <c r="W17" s="71"/>
      <c r="X17" s="71"/>
      <c r="Y17" s="71"/>
      <c r="Z17" s="71"/>
      <c r="AA17" s="71"/>
    </row>
    <row r="18" spans="1:27" ht="15.75" x14ac:dyDescent="0.25">
      <c r="A18" s="15" t="s">
        <v>52</v>
      </c>
      <c r="B18" s="15" t="s">
        <v>209</v>
      </c>
      <c r="C18" s="16">
        <v>42</v>
      </c>
      <c r="D18" s="16">
        <f t="shared" si="2"/>
        <v>48</v>
      </c>
      <c r="E18" s="16">
        <f t="shared" si="0"/>
        <v>45.599999999999994</v>
      </c>
      <c r="F18" s="15"/>
      <c r="R18" s="69" t="s">
        <v>438</v>
      </c>
      <c r="S18" s="75">
        <f>AVERAGE(S3:S17)</f>
        <v>50.466666666666669</v>
      </c>
      <c r="T18" s="73"/>
      <c r="U18" s="73"/>
      <c r="V18" s="73"/>
      <c r="W18" s="71"/>
      <c r="X18" s="71"/>
      <c r="Y18" s="71"/>
      <c r="Z18" s="71"/>
      <c r="AA18" s="71"/>
    </row>
    <row r="19" spans="1:27" ht="15.75" x14ac:dyDescent="0.25">
      <c r="A19" s="15" t="s">
        <v>19</v>
      </c>
      <c r="B19" s="15" t="s">
        <v>4</v>
      </c>
      <c r="C19" s="15">
        <v>52</v>
      </c>
      <c r="D19" s="16">
        <f t="shared" si="2"/>
        <v>58</v>
      </c>
      <c r="E19" s="16">
        <f t="shared" si="0"/>
        <v>55.599999999999994</v>
      </c>
      <c r="F19" s="15"/>
      <c r="R19" s="71"/>
      <c r="S19" s="72"/>
      <c r="T19" s="72"/>
      <c r="U19" s="72"/>
      <c r="V19" s="72"/>
      <c r="W19" s="71"/>
      <c r="X19" s="71"/>
      <c r="Y19" s="71"/>
      <c r="Z19" s="71"/>
      <c r="AA19" s="71"/>
    </row>
    <row r="20" spans="1:27" ht="15" x14ac:dyDescent="0.25">
      <c r="A20" s="15" t="s">
        <v>42</v>
      </c>
      <c r="B20" s="15" t="s">
        <v>43</v>
      </c>
      <c r="C20" s="16">
        <v>31.428571428571427</v>
      </c>
      <c r="D20" s="16">
        <f t="shared" si="2"/>
        <v>37.428571428571431</v>
      </c>
      <c r="E20" s="16">
        <f t="shared" si="0"/>
        <v>35.028571428571432</v>
      </c>
      <c r="F20" s="15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1:27" ht="15" x14ac:dyDescent="0.25">
      <c r="A21" s="15" t="s">
        <v>48</v>
      </c>
      <c r="B21" s="15" t="s">
        <v>49</v>
      </c>
      <c r="C21" s="16">
        <v>31.428571428571427</v>
      </c>
      <c r="D21" s="16">
        <f t="shared" si="2"/>
        <v>37.428571428571431</v>
      </c>
      <c r="E21" s="16">
        <f t="shared" si="0"/>
        <v>35.028571428571432</v>
      </c>
      <c r="F21" s="15"/>
      <c r="K21" s="2" t="str">
        <f>IF(E23&lt;40,"FF",IF(E23&lt;51,"CC",IF(E23&lt;81,"BB","AA")))</f>
        <v>FF</v>
      </c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1:27" ht="15" x14ac:dyDescent="0.25">
      <c r="A22" s="15" t="s">
        <v>6</v>
      </c>
      <c r="B22" s="15" t="s">
        <v>7</v>
      </c>
      <c r="C22" s="15">
        <v>98</v>
      </c>
      <c r="D22" s="16">
        <v>65</v>
      </c>
      <c r="E22" s="16">
        <f t="shared" si="0"/>
        <v>78.2</v>
      </c>
      <c r="F22" s="15"/>
      <c r="R22" s="204"/>
      <c r="S22" s="204"/>
      <c r="T22" s="204"/>
      <c r="U22" s="204"/>
      <c r="V22" s="204"/>
      <c r="W22" s="204"/>
      <c r="X22" s="204"/>
      <c r="Y22" s="204"/>
      <c r="Z22" s="204"/>
      <c r="AA22" s="204"/>
    </row>
    <row r="23" spans="1:27" ht="15" x14ac:dyDescent="0.25">
      <c r="A23" s="17" t="s">
        <v>27</v>
      </c>
      <c r="B23" s="15" t="s">
        <v>28</v>
      </c>
      <c r="C23" s="15">
        <v>31</v>
      </c>
      <c r="D23" s="16">
        <f t="shared" ref="D23:D42" si="3">C23+6</f>
        <v>37</v>
      </c>
      <c r="E23" s="16">
        <f t="shared" si="0"/>
        <v>34.6</v>
      </c>
      <c r="F23" s="15"/>
      <c r="R23" s="204"/>
      <c r="S23" s="204"/>
      <c r="T23" s="204"/>
      <c r="U23" s="204"/>
      <c r="V23" s="204"/>
      <c r="W23" s="204"/>
      <c r="X23" s="204"/>
      <c r="Y23" s="204"/>
      <c r="Z23" s="204"/>
      <c r="AA23" s="204"/>
    </row>
    <row r="24" spans="1:27" ht="15" x14ac:dyDescent="0.25">
      <c r="A24" s="15" t="s">
        <v>66</v>
      </c>
      <c r="B24" s="15" t="s">
        <v>67</v>
      </c>
      <c r="C24" s="16">
        <v>31.428571428571427</v>
      </c>
      <c r="D24" s="16">
        <f t="shared" si="3"/>
        <v>37.428571428571431</v>
      </c>
      <c r="E24" s="16">
        <f t="shared" si="0"/>
        <v>35.028571428571432</v>
      </c>
      <c r="F24" s="15"/>
    </row>
    <row r="25" spans="1:27" ht="15" x14ac:dyDescent="0.25">
      <c r="A25" s="15" t="s">
        <v>29</v>
      </c>
      <c r="B25" s="15" t="s">
        <v>30</v>
      </c>
      <c r="C25" s="15">
        <v>72</v>
      </c>
      <c r="D25" s="16">
        <f t="shared" si="3"/>
        <v>78</v>
      </c>
      <c r="E25" s="16">
        <f t="shared" si="0"/>
        <v>75.599999999999994</v>
      </c>
      <c r="F25" s="15"/>
    </row>
    <row r="26" spans="1:27" ht="15" x14ac:dyDescent="0.25">
      <c r="A26" s="15" t="s">
        <v>18</v>
      </c>
      <c r="B26" s="15" t="s">
        <v>0</v>
      </c>
      <c r="C26" s="15">
        <v>47</v>
      </c>
      <c r="D26" s="16">
        <f t="shared" si="3"/>
        <v>53</v>
      </c>
      <c r="E26" s="16">
        <f t="shared" si="0"/>
        <v>50.599999999999994</v>
      </c>
      <c r="F26" s="15"/>
    </row>
    <row r="27" spans="1:27" ht="15" x14ac:dyDescent="0.25">
      <c r="A27" s="15" t="s">
        <v>68</v>
      </c>
      <c r="B27" s="15" t="s">
        <v>69</v>
      </c>
      <c r="C27" s="16">
        <v>55</v>
      </c>
      <c r="D27" s="16">
        <f t="shared" si="3"/>
        <v>61</v>
      </c>
      <c r="E27" s="16">
        <f t="shared" si="0"/>
        <v>58.6</v>
      </c>
      <c r="F27" s="15"/>
    </row>
    <row r="28" spans="1:27" ht="15" x14ac:dyDescent="0.25">
      <c r="A28" s="15" t="s">
        <v>72</v>
      </c>
      <c r="B28" s="15" t="s">
        <v>73</v>
      </c>
      <c r="C28" s="16">
        <v>47</v>
      </c>
      <c r="D28" s="16">
        <f t="shared" si="3"/>
        <v>53</v>
      </c>
      <c r="E28" s="16">
        <f t="shared" si="0"/>
        <v>50.599999999999994</v>
      </c>
      <c r="F28" s="15"/>
    </row>
    <row r="29" spans="1:27" ht="15" x14ac:dyDescent="0.25">
      <c r="A29" s="15" t="s">
        <v>72</v>
      </c>
      <c r="B29" s="15" t="s">
        <v>65</v>
      </c>
      <c r="C29" s="16">
        <v>42</v>
      </c>
      <c r="D29" s="16">
        <f t="shared" si="3"/>
        <v>48</v>
      </c>
      <c r="E29" s="16">
        <f t="shared" si="0"/>
        <v>45.599999999999994</v>
      </c>
      <c r="F29" s="15"/>
    </row>
    <row r="30" spans="1:27" ht="15" x14ac:dyDescent="0.25">
      <c r="A30" s="15" t="s">
        <v>64</v>
      </c>
      <c r="B30" s="15" t="s">
        <v>65</v>
      </c>
      <c r="C30" s="16">
        <v>44.357142857142854</v>
      </c>
      <c r="D30" s="16">
        <f t="shared" si="3"/>
        <v>50.357142857142854</v>
      </c>
      <c r="E30" s="16">
        <f t="shared" si="0"/>
        <v>47.957142857142856</v>
      </c>
      <c r="F30" s="15"/>
    </row>
    <row r="31" spans="1:27" ht="15" x14ac:dyDescent="0.25">
      <c r="A31" s="15" t="s">
        <v>60</v>
      </c>
      <c r="B31" s="15" t="s">
        <v>61</v>
      </c>
      <c r="C31" s="16">
        <v>32.857142857142854</v>
      </c>
      <c r="D31" s="16">
        <f t="shared" si="3"/>
        <v>38.857142857142854</v>
      </c>
      <c r="E31" s="16">
        <f t="shared" si="0"/>
        <v>36.457142857142856</v>
      </c>
      <c r="F31" s="15"/>
    </row>
    <row r="32" spans="1:27" ht="15" x14ac:dyDescent="0.25">
      <c r="A32" s="15" t="s">
        <v>50</v>
      </c>
      <c r="B32" s="15" t="s">
        <v>51</v>
      </c>
      <c r="C32" s="16">
        <v>28.214285714285715</v>
      </c>
      <c r="D32" s="16">
        <f t="shared" si="3"/>
        <v>34.214285714285715</v>
      </c>
      <c r="E32" s="16">
        <f t="shared" si="0"/>
        <v>31.814285714285717</v>
      </c>
      <c r="F32" s="15"/>
    </row>
    <row r="33" spans="1:6" ht="15" x14ac:dyDescent="0.25">
      <c r="A33" s="15" t="s">
        <v>56</v>
      </c>
      <c r="B33" s="15" t="s">
        <v>57</v>
      </c>
      <c r="C33" s="16">
        <v>28.571428571428573</v>
      </c>
      <c r="D33" s="16">
        <f t="shared" si="3"/>
        <v>34.571428571428569</v>
      </c>
      <c r="E33" s="16">
        <f t="shared" si="0"/>
        <v>32.171428571428571</v>
      </c>
      <c r="F33" s="15"/>
    </row>
    <row r="34" spans="1:6" ht="15" x14ac:dyDescent="0.25">
      <c r="A34" s="15" t="s">
        <v>74</v>
      </c>
      <c r="B34" s="15" t="s">
        <v>75</v>
      </c>
      <c r="C34" s="16">
        <v>37.757142857142902</v>
      </c>
      <c r="D34" s="16">
        <f t="shared" si="3"/>
        <v>43.757142857142902</v>
      </c>
      <c r="E34" s="16">
        <f t="shared" si="0"/>
        <v>41.357142857142904</v>
      </c>
      <c r="F34" s="15"/>
    </row>
    <row r="35" spans="1:6" ht="15" x14ac:dyDescent="0.25">
      <c r="A35" s="15" t="s">
        <v>31</v>
      </c>
      <c r="B35" s="15" t="s">
        <v>32</v>
      </c>
      <c r="C35" s="15">
        <v>48</v>
      </c>
      <c r="D35" s="16">
        <f t="shared" si="3"/>
        <v>54</v>
      </c>
      <c r="E35" s="16">
        <f t="shared" si="0"/>
        <v>51.6</v>
      </c>
      <c r="F35" s="15"/>
    </row>
    <row r="36" spans="1:6" ht="15" x14ac:dyDescent="0.25">
      <c r="A36" s="15" t="s">
        <v>46</v>
      </c>
      <c r="B36" s="15" t="s">
        <v>47</v>
      </c>
      <c r="C36" s="16">
        <v>17.857142857142858</v>
      </c>
      <c r="D36" s="16">
        <f t="shared" si="3"/>
        <v>23.857142857142858</v>
      </c>
      <c r="E36" s="16">
        <f t="shared" si="0"/>
        <v>21.457142857142859</v>
      </c>
      <c r="F36" s="15"/>
    </row>
    <row r="37" spans="1:6" ht="15" x14ac:dyDescent="0.25">
      <c r="A37" s="15" t="s">
        <v>37</v>
      </c>
      <c r="B37" s="15" t="s">
        <v>38</v>
      </c>
      <c r="C37" s="15">
        <v>63</v>
      </c>
      <c r="D37" s="16">
        <f t="shared" si="3"/>
        <v>69</v>
      </c>
      <c r="E37" s="16">
        <f t="shared" si="0"/>
        <v>66.599999999999994</v>
      </c>
      <c r="F37" s="15"/>
    </row>
    <row r="38" spans="1:6" ht="15" x14ac:dyDescent="0.25">
      <c r="A38" s="15" t="s">
        <v>70</v>
      </c>
      <c r="B38" s="15" t="s">
        <v>71</v>
      </c>
      <c r="C38" s="16">
        <v>37</v>
      </c>
      <c r="D38" s="16">
        <f t="shared" si="3"/>
        <v>43</v>
      </c>
      <c r="E38" s="16">
        <f t="shared" si="0"/>
        <v>40.6</v>
      </c>
      <c r="F38" s="15"/>
    </row>
    <row r="39" spans="1:6" ht="15" x14ac:dyDescent="0.25">
      <c r="A39" s="15" t="s">
        <v>9</v>
      </c>
      <c r="B39" s="15" t="s">
        <v>10</v>
      </c>
      <c r="C39" s="15">
        <v>75</v>
      </c>
      <c r="D39" s="16">
        <f t="shared" si="3"/>
        <v>81</v>
      </c>
      <c r="E39" s="16">
        <f t="shared" si="0"/>
        <v>78.599999999999994</v>
      </c>
      <c r="F39" s="15"/>
    </row>
    <row r="40" spans="1:6" ht="15" x14ac:dyDescent="0.25">
      <c r="A40" s="15" t="s">
        <v>44</v>
      </c>
      <c r="B40" s="15" t="s">
        <v>45</v>
      </c>
      <c r="C40" s="16">
        <v>27.5</v>
      </c>
      <c r="D40" s="16">
        <f t="shared" si="3"/>
        <v>33.5</v>
      </c>
      <c r="E40" s="16">
        <f t="shared" si="0"/>
        <v>31.099999999999998</v>
      </c>
      <c r="F40" s="15"/>
    </row>
    <row r="41" spans="1:6" ht="15" x14ac:dyDescent="0.25">
      <c r="A41" s="15" t="s">
        <v>14</v>
      </c>
      <c r="B41" s="15" t="s">
        <v>15</v>
      </c>
      <c r="C41" s="15">
        <v>45</v>
      </c>
      <c r="D41" s="16">
        <f t="shared" si="3"/>
        <v>51</v>
      </c>
      <c r="E41" s="16">
        <f t="shared" si="0"/>
        <v>48.599999999999994</v>
      </c>
      <c r="F41" s="15"/>
    </row>
    <row r="42" spans="1:6" ht="15" x14ac:dyDescent="0.25">
      <c r="A42" s="15" t="s">
        <v>14</v>
      </c>
      <c r="B42" s="15" t="s">
        <v>210</v>
      </c>
      <c r="C42" s="16">
        <v>43</v>
      </c>
      <c r="D42" s="16">
        <f t="shared" si="3"/>
        <v>49</v>
      </c>
      <c r="E42" s="16">
        <f t="shared" si="0"/>
        <v>46.599999999999994</v>
      </c>
      <c r="F42" s="15"/>
    </row>
    <row r="43" spans="1:6" x14ac:dyDescent="0.2">
      <c r="A43" s="21"/>
      <c r="B43" s="20"/>
    </row>
    <row r="44" spans="1:6" x14ac:dyDescent="0.2">
      <c r="A44" s="21"/>
      <c r="B44" s="20"/>
    </row>
    <row r="45" spans="1:6" x14ac:dyDescent="0.2">
      <c r="A45" s="21"/>
      <c r="B45" s="20"/>
    </row>
    <row r="46" spans="1:6" x14ac:dyDescent="0.2">
      <c r="A46" s="21"/>
      <c r="B46" s="20"/>
    </row>
    <row r="47" spans="1:6" x14ac:dyDescent="0.2">
      <c r="A47" s="21"/>
      <c r="B47" s="20"/>
    </row>
    <row r="48" spans="1:6" x14ac:dyDescent="0.2">
      <c r="A48" s="21"/>
      <c r="B48" s="20"/>
    </row>
    <row r="49" spans="1:2" x14ac:dyDescent="0.2">
      <c r="A49" s="21"/>
      <c r="B49" s="20"/>
    </row>
    <row r="50" spans="1:2" x14ac:dyDescent="0.2">
      <c r="A50" s="21"/>
      <c r="B50" s="20"/>
    </row>
    <row r="51" spans="1:2" x14ac:dyDescent="0.2">
      <c r="A51" s="21"/>
      <c r="B51" s="20"/>
    </row>
    <row r="52" spans="1:2" x14ac:dyDescent="0.2">
      <c r="A52" s="21"/>
      <c r="B52" s="20"/>
    </row>
    <row r="53" spans="1:2" x14ac:dyDescent="0.2">
      <c r="A53" s="21"/>
      <c r="B53" s="20"/>
    </row>
    <row r="54" spans="1:2" x14ac:dyDescent="0.2">
      <c r="A54" s="21"/>
      <c r="B54" s="20"/>
    </row>
    <row r="55" spans="1:2" x14ac:dyDescent="0.2">
      <c r="A55" s="21"/>
      <c r="B55" s="20"/>
    </row>
    <row r="56" spans="1:2" x14ac:dyDescent="0.2">
      <c r="A56" s="21"/>
      <c r="B56" s="20"/>
    </row>
    <row r="57" spans="1:2" x14ac:dyDescent="0.2">
      <c r="A57" s="21"/>
      <c r="B57" s="20"/>
    </row>
    <row r="58" spans="1:2" x14ac:dyDescent="0.2">
      <c r="A58" s="21"/>
      <c r="B58" s="20"/>
    </row>
    <row r="59" spans="1:2" x14ac:dyDescent="0.2">
      <c r="A59" s="21"/>
      <c r="B59" s="20"/>
    </row>
    <row r="60" spans="1:2" x14ac:dyDescent="0.2">
      <c r="A60" s="21"/>
      <c r="B60" s="20"/>
    </row>
    <row r="61" spans="1:2" x14ac:dyDescent="0.2">
      <c r="A61" s="21"/>
      <c r="B61" s="20"/>
    </row>
    <row r="62" spans="1:2" x14ac:dyDescent="0.2">
      <c r="A62" s="21"/>
      <c r="B62" s="20"/>
    </row>
    <row r="63" spans="1:2" x14ac:dyDescent="0.2">
      <c r="A63" s="21"/>
      <c r="B63" s="20"/>
    </row>
    <row r="64" spans="1:2" x14ac:dyDescent="0.2">
      <c r="A64" s="21"/>
      <c r="B64" s="20"/>
    </row>
    <row r="65" spans="1:2" x14ac:dyDescent="0.2">
      <c r="A65" s="21"/>
      <c r="B65" s="20"/>
    </row>
    <row r="66" spans="1:2" x14ac:dyDescent="0.2">
      <c r="A66" s="21"/>
      <c r="B66" s="20"/>
    </row>
    <row r="67" spans="1:2" x14ac:dyDescent="0.2">
      <c r="A67" s="21"/>
      <c r="B67" s="20"/>
    </row>
    <row r="68" spans="1:2" x14ac:dyDescent="0.2">
      <c r="A68" s="21"/>
      <c r="B68" s="20"/>
    </row>
    <row r="69" spans="1:2" x14ac:dyDescent="0.2">
      <c r="A69" s="21"/>
      <c r="B69" s="20"/>
    </row>
    <row r="70" spans="1:2" x14ac:dyDescent="0.2">
      <c r="A70" s="21"/>
      <c r="B70" s="20"/>
    </row>
    <row r="71" spans="1:2" x14ac:dyDescent="0.2">
      <c r="A71" s="21"/>
      <c r="B71" s="20"/>
    </row>
    <row r="72" spans="1:2" x14ac:dyDescent="0.2">
      <c r="A72" s="21"/>
      <c r="B72" s="20"/>
    </row>
    <row r="73" spans="1:2" x14ac:dyDescent="0.2">
      <c r="A73" s="21"/>
      <c r="B73" s="20"/>
    </row>
    <row r="74" spans="1:2" x14ac:dyDescent="0.2">
      <c r="A74" s="21"/>
      <c r="B74" s="20"/>
    </row>
    <row r="75" spans="1:2" x14ac:dyDescent="0.2">
      <c r="A75" s="21"/>
      <c r="B75" s="20"/>
    </row>
    <row r="76" spans="1:2" x14ac:dyDescent="0.2">
      <c r="A76" s="21"/>
      <c r="B76" s="20"/>
    </row>
    <row r="77" spans="1:2" x14ac:dyDescent="0.2">
      <c r="A77" s="21"/>
      <c r="B77" s="20"/>
    </row>
    <row r="78" spans="1:2" x14ac:dyDescent="0.2">
      <c r="A78" s="21"/>
      <c r="B78" s="20"/>
    </row>
  </sheetData>
  <mergeCells count="10">
    <mergeCell ref="R21:AA21"/>
    <mergeCell ref="R22:AA22"/>
    <mergeCell ref="R23:AA23"/>
    <mergeCell ref="H2:I2"/>
    <mergeCell ref="A1:E1"/>
    <mergeCell ref="K12:N12"/>
    <mergeCell ref="K13:P13"/>
    <mergeCell ref="K1:O1"/>
    <mergeCell ref="R20:AA20"/>
    <mergeCell ref="R1:Y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F1" workbookViewId="0">
      <selection activeCell="L2" sqref="L2"/>
    </sheetView>
  </sheetViews>
  <sheetFormatPr defaultRowHeight="12.75" x14ac:dyDescent="0.2"/>
  <cols>
    <col min="1" max="1" width="11.7109375" style="2" bestFit="1" customWidth="1"/>
    <col min="2" max="2" width="11.140625" style="2" bestFit="1" customWidth="1"/>
    <col min="3" max="3" width="10.85546875" style="2" bestFit="1" customWidth="1"/>
    <col min="4" max="4" width="8" style="2" customWidth="1"/>
    <col min="5" max="5" width="10.42578125" style="2" bestFit="1" customWidth="1"/>
    <col min="6" max="6" width="11.140625" style="2" bestFit="1" customWidth="1"/>
    <col min="7" max="12" width="9.140625" style="2"/>
    <col min="13" max="13" width="25.28515625" style="2" bestFit="1" customWidth="1"/>
    <col min="14" max="14" width="11" style="2" bestFit="1" customWidth="1"/>
    <col min="15" max="15" width="13.85546875" style="2" bestFit="1" customWidth="1"/>
    <col min="16" max="16" width="6.5703125" style="2" bestFit="1" customWidth="1"/>
    <col min="17" max="17" width="8" style="2" bestFit="1" customWidth="1"/>
    <col min="18" max="18" width="9.42578125" style="2" bestFit="1" customWidth="1"/>
    <col min="19" max="19" width="9.140625" style="2"/>
    <col min="20" max="20" width="12.140625" style="2" customWidth="1"/>
    <col min="21" max="21" width="19.85546875" style="2" bestFit="1" customWidth="1"/>
    <col min="22" max="16384" width="9.140625" style="2"/>
  </cols>
  <sheetData>
    <row r="1" spans="1:27" ht="15" x14ac:dyDescent="0.25">
      <c r="A1" s="205" t="s">
        <v>517</v>
      </c>
      <c r="B1" s="205"/>
      <c r="C1" s="205"/>
      <c r="D1" s="205"/>
      <c r="E1" s="205"/>
      <c r="H1" s="31" t="s">
        <v>350</v>
      </c>
      <c r="M1" s="205" t="s">
        <v>575</v>
      </c>
      <c r="N1" s="205"/>
      <c r="O1" s="205"/>
      <c r="P1" s="205"/>
      <c r="Q1" s="205"/>
      <c r="R1" s="205"/>
      <c r="S1" s="205"/>
      <c r="T1" s="205"/>
      <c r="U1" s="205"/>
      <c r="V1" s="205"/>
      <c r="W1" s="130"/>
      <c r="X1" s="130"/>
      <c r="Y1" s="130"/>
      <c r="Z1" s="130"/>
      <c r="AA1" s="130"/>
    </row>
    <row r="2" spans="1:27" ht="30" customHeight="1" x14ac:dyDescent="0.25">
      <c r="A2" s="219" t="s">
        <v>518</v>
      </c>
      <c r="B2" s="219"/>
      <c r="C2" s="219"/>
      <c r="D2" s="219"/>
      <c r="E2" s="219"/>
      <c r="H2" s="220" t="s">
        <v>472</v>
      </c>
      <c r="I2" s="220"/>
      <c r="J2" s="220"/>
      <c r="M2" s="224" t="s">
        <v>581</v>
      </c>
      <c r="N2" s="224"/>
      <c r="O2" s="224"/>
      <c r="P2" s="224"/>
      <c r="Q2" s="224"/>
      <c r="R2" s="224"/>
      <c r="S2" s="224"/>
      <c r="T2" s="224"/>
      <c r="U2" s="224"/>
      <c r="V2" s="224"/>
    </row>
    <row r="3" spans="1:27" ht="15" x14ac:dyDescent="0.25">
      <c r="A3" s="205" t="s">
        <v>519</v>
      </c>
      <c r="B3" s="205"/>
      <c r="C3" s="205"/>
      <c r="D3" s="205"/>
      <c r="E3" s="205"/>
      <c r="H3" s="220" t="s">
        <v>473</v>
      </c>
      <c r="I3" s="220"/>
      <c r="J3" s="220"/>
      <c r="M3" s="205" t="s">
        <v>580</v>
      </c>
      <c r="N3" s="205"/>
      <c r="O3" s="205"/>
      <c r="P3" s="205"/>
      <c r="Q3" s="205"/>
      <c r="R3" s="205"/>
      <c r="S3" s="205"/>
      <c r="T3" s="205"/>
      <c r="U3" s="205"/>
      <c r="V3" s="205"/>
    </row>
    <row r="4" spans="1:27" ht="18.75" customHeight="1" x14ac:dyDescent="0.25">
      <c r="A4" s="143" t="s">
        <v>332</v>
      </c>
      <c r="B4" s="143" t="s">
        <v>333</v>
      </c>
      <c r="C4" s="143" t="s">
        <v>348</v>
      </c>
      <c r="D4" s="143" t="s">
        <v>349</v>
      </c>
      <c r="E4" s="36" t="s">
        <v>529</v>
      </c>
      <c r="F4" s="15" t="s">
        <v>530</v>
      </c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7" ht="15.75" x14ac:dyDescent="0.25">
      <c r="A5" s="26" t="s">
        <v>334</v>
      </c>
      <c r="B5" s="15">
        <v>815</v>
      </c>
      <c r="C5" s="15">
        <v>756</v>
      </c>
      <c r="D5" s="15">
        <f>B5-C5</f>
        <v>59</v>
      </c>
      <c r="E5" s="15"/>
      <c r="F5" s="15"/>
      <c r="H5" s="61" t="s">
        <v>350</v>
      </c>
      <c r="M5" s="159" t="s">
        <v>109</v>
      </c>
      <c r="N5" s="35" t="s">
        <v>441</v>
      </c>
      <c r="O5" s="35" t="s">
        <v>419</v>
      </c>
      <c r="P5" s="35" t="s">
        <v>218</v>
      </c>
      <c r="Q5" s="35" t="s">
        <v>442</v>
      </c>
      <c r="R5" s="35" t="s">
        <v>216</v>
      </c>
      <c r="S5" s="35" t="s">
        <v>508</v>
      </c>
      <c r="T5" s="35" t="s">
        <v>571</v>
      </c>
      <c r="U5" s="160" t="s">
        <v>443</v>
      </c>
      <c r="V5" s="161" t="s">
        <v>444</v>
      </c>
      <c r="W5" s="71"/>
      <c r="X5" s="71"/>
    </row>
    <row r="6" spans="1:27" ht="15.75" x14ac:dyDescent="0.25">
      <c r="A6" s="26" t="s">
        <v>335</v>
      </c>
      <c r="B6" s="15">
        <v>110</v>
      </c>
      <c r="C6" s="15">
        <v>120</v>
      </c>
      <c r="D6" s="15">
        <f t="shared" ref="D6:D18" si="0">B6-C6</f>
        <v>-10</v>
      </c>
      <c r="E6" s="126"/>
      <c r="F6" s="126"/>
      <c r="H6" s="221" t="s">
        <v>474</v>
      </c>
      <c r="I6" s="222"/>
      <c r="J6" s="223"/>
      <c r="M6" s="154" t="s">
        <v>445</v>
      </c>
      <c r="N6" s="155" t="s">
        <v>446</v>
      </c>
      <c r="O6" s="156">
        <v>70</v>
      </c>
      <c r="P6" s="156">
        <v>75</v>
      </c>
      <c r="Q6" s="157">
        <f>IF(P6&gt;=50,(O6+P6)/2,0)</f>
        <v>72.5</v>
      </c>
      <c r="R6" s="158" t="str">
        <f>IF(AND(Q6&gt;=50,N6="Devamlı"),"GEÇER","KALIR")</f>
        <v>GEÇER</v>
      </c>
      <c r="S6" s="71" t="str">
        <f>IF(AND(N6="devamlı",R6="geçer"),"Aferin","birazdahagayret")</f>
        <v>Aferin</v>
      </c>
      <c r="T6" t="str">
        <f>IF(NOT(R6="geçer")*AND(N6="devamsız",P6&gt;=55),"ders devamı önemli","başarılar")</f>
        <v>başarılar</v>
      </c>
      <c r="U6" s="36" t="s">
        <v>447</v>
      </c>
      <c r="V6" s="36"/>
      <c r="W6" s="71"/>
      <c r="X6" s="71"/>
    </row>
    <row r="7" spans="1:27" ht="15.75" x14ac:dyDescent="0.25">
      <c r="A7" s="26" t="s">
        <v>336</v>
      </c>
      <c r="B7" s="15">
        <v>25</v>
      </c>
      <c r="C7" s="15">
        <v>15</v>
      </c>
      <c r="D7" s="15">
        <f t="shared" si="0"/>
        <v>10</v>
      </c>
      <c r="E7" s="126"/>
      <c r="F7" s="126"/>
      <c r="H7" s="221" t="s">
        <v>475</v>
      </c>
      <c r="I7" s="222"/>
      <c r="J7" s="223"/>
      <c r="M7" s="77" t="s">
        <v>448</v>
      </c>
      <c r="N7" s="78" t="s">
        <v>446</v>
      </c>
      <c r="O7" s="79">
        <v>80</v>
      </c>
      <c r="P7" s="79">
        <v>45</v>
      </c>
      <c r="Q7" s="80">
        <f t="shared" ref="Q7:Q27" si="1">IF(P7&gt;=50,(O7+P7)/2,0)</f>
        <v>0</v>
      </c>
      <c r="R7" s="81" t="str">
        <f t="shared" ref="R7:R27" si="2">IF(AND(Q7&gt;=50,N7="Devamlı"),"GEÇER","KALIR")</f>
        <v>KALIR</v>
      </c>
      <c r="S7" s="71"/>
      <c r="T7"/>
      <c r="U7" s="15" t="s">
        <v>449</v>
      </c>
      <c r="V7" s="15"/>
      <c r="W7" s="71"/>
      <c r="X7" s="71"/>
    </row>
    <row r="8" spans="1:27" ht="15.75" x14ac:dyDescent="0.25">
      <c r="A8" s="26" t="s">
        <v>337</v>
      </c>
      <c r="B8" s="15">
        <v>32</v>
      </c>
      <c r="C8" s="15">
        <v>30</v>
      </c>
      <c r="D8" s="15">
        <f t="shared" si="0"/>
        <v>2</v>
      </c>
      <c r="E8" s="126"/>
      <c r="F8" s="126"/>
      <c r="M8" s="77" t="s">
        <v>450</v>
      </c>
      <c r="N8" s="78" t="s">
        <v>451</v>
      </c>
      <c r="O8" s="79">
        <v>65</v>
      </c>
      <c r="P8" s="79">
        <v>50</v>
      </c>
      <c r="Q8" s="80">
        <f t="shared" si="1"/>
        <v>57.5</v>
      </c>
      <c r="R8" s="81" t="str">
        <f t="shared" si="2"/>
        <v>KALIR</v>
      </c>
      <c r="S8" s="71"/>
      <c r="U8" s="15" t="s">
        <v>452</v>
      </c>
      <c r="V8" s="15"/>
      <c r="W8" s="71"/>
      <c r="X8" s="71"/>
    </row>
    <row r="9" spans="1:27" ht="15.75" x14ac:dyDescent="0.25">
      <c r="A9" s="26" t="s">
        <v>338</v>
      </c>
      <c r="B9" s="15">
        <v>52</v>
      </c>
      <c r="C9" s="15">
        <v>65</v>
      </c>
      <c r="D9" s="15">
        <f t="shared" si="0"/>
        <v>-13</v>
      </c>
      <c r="E9" s="126"/>
      <c r="F9" s="126"/>
      <c r="H9" s="61" t="s">
        <v>350</v>
      </c>
      <c r="M9" s="77" t="s">
        <v>453</v>
      </c>
      <c r="N9" s="78" t="s">
        <v>446</v>
      </c>
      <c r="O9" s="79">
        <v>55</v>
      </c>
      <c r="P9" s="79">
        <v>0</v>
      </c>
      <c r="Q9" s="80">
        <f t="shared" si="1"/>
        <v>0</v>
      </c>
      <c r="R9" s="81" t="str">
        <f t="shared" si="2"/>
        <v>KALIR</v>
      </c>
      <c r="S9" s="71"/>
      <c r="T9" s="71"/>
      <c r="U9" s="71"/>
      <c r="V9" s="71"/>
      <c r="W9" s="71"/>
      <c r="X9" s="71"/>
    </row>
    <row r="10" spans="1:27" ht="13.5" customHeight="1" x14ac:dyDescent="0.25">
      <c r="A10" s="26" t="s">
        <v>339</v>
      </c>
      <c r="B10" s="15">
        <v>56</v>
      </c>
      <c r="C10" s="15">
        <v>36</v>
      </c>
      <c r="D10" s="15">
        <f t="shared" si="0"/>
        <v>20</v>
      </c>
      <c r="E10" s="126"/>
      <c r="F10" s="126"/>
      <c r="H10" s="214" t="s">
        <v>476</v>
      </c>
      <c r="I10" s="214"/>
      <c r="J10" s="214"/>
      <c r="K10" s="214"/>
      <c r="M10" s="77" t="s">
        <v>454</v>
      </c>
      <c r="N10" s="78" t="s">
        <v>446</v>
      </c>
      <c r="O10" s="79">
        <v>90</v>
      </c>
      <c r="P10" s="79">
        <v>75</v>
      </c>
      <c r="Q10" s="80">
        <f t="shared" si="1"/>
        <v>82.5</v>
      </c>
      <c r="R10" s="81" t="str">
        <f t="shared" si="2"/>
        <v>GEÇER</v>
      </c>
      <c r="S10" s="71"/>
      <c r="T10" s="71"/>
      <c r="U10" s="71"/>
      <c r="V10" s="71"/>
      <c r="W10" s="71"/>
      <c r="X10" s="71"/>
    </row>
    <row r="11" spans="1:27" ht="13.5" customHeight="1" x14ac:dyDescent="0.25">
      <c r="A11" s="26" t="s">
        <v>340</v>
      </c>
      <c r="B11" s="15">
        <v>100</v>
      </c>
      <c r="C11" s="15">
        <v>90</v>
      </c>
      <c r="D11" s="15">
        <f t="shared" si="0"/>
        <v>10</v>
      </c>
      <c r="E11" s="126"/>
      <c r="F11" s="126"/>
      <c r="H11" s="214" t="s">
        <v>351</v>
      </c>
      <c r="I11" s="214"/>
      <c r="J11" s="214"/>
      <c r="K11" s="214"/>
      <c r="M11" s="77" t="s">
        <v>455</v>
      </c>
      <c r="N11" s="78" t="s">
        <v>451</v>
      </c>
      <c r="O11" s="79">
        <v>75</v>
      </c>
      <c r="P11" s="79">
        <v>35</v>
      </c>
      <c r="Q11" s="80">
        <f t="shared" si="1"/>
        <v>0</v>
      </c>
      <c r="R11" s="81" t="str">
        <f t="shared" si="2"/>
        <v>KALIR</v>
      </c>
      <c r="S11" s="71"/>
      <c r="T11" s="71"/>
      <c r="U11" s="31" t="s">
        <v>350</v>
      </c>
      <c r="V11" s="71"/>
      <c r="W11" s="71"/>
    </row>
    <row r="12" spans="1:27" ht="13.5" customHeight="1" x14ac:dyDescent="0.25">
      <c r="A12" s="26" t="s">
        <v>341</v>
      </c>
      <c r="B12" s="15">
        <v>1050</v>
      </c>
      <c r="C12" s="15">
        <v>100</v>
      </c>
      <c r="D12" s="15">
        <f t="shared" si="0"/>
        <v>950</v>
      </c>
      <c r="E12" s="126"/>
      <c r="F12" s="126"/>
      <c r="M12" s="77" t="s">
        <v>456</v>
      </c>
      <c r="N12" s="78" t="s">
        <v>446</v>
      </c>
      <c r="O12" s="79">
        <v>50</v>
      </c>
      <c r="P12" s="79">
        <v>80</v>
      </c>
      <c r="Q12" s="80">
        <f t="shared" si="1"/>
        <v>65</v>
      </c>
      <c r="R12" s="81" t="str">
        <f t="shared" si="2"/>
        <v>GEÇER</v>
      </c>
      <c r="S12" s="71"/>
      <c r="T12" s="71"/>
      <c r="U12" s="153" t="s">
        <v>576</v>
      </c>
      <c r="V12" s="89"/>
      <c r="W12" s="89"/>
      <c r="X12" s="90"/>
    </row>
    <row r="13" spans="1:27" ht="13.5" customHeight="1" x14ac:dyDescent="0.25">
      <c r="A13" s="26" t="s">
        <v>342</v>
      </c>
      <c r="B13" s="15">
        <v>56</v>
      </c>
      <c r="C13" s="15">
        <v>90</v>
      </c>
      <c r="D13" s="15">
        <f t="shared" si="0"/>
        <v>-34</v>
      </c>
      <c r="E13" s="126"/>
      <c r="F13" s="126"/>
      <c r="M13" s="77" t="s">
        <v>457</v>
      </c>
      <c r="N13" s="78" t="s">
        <v>446</v>
      </c>
      <c r="O13" s="79">
        <v>40</v>
      </c>
      <c r="P13" s="79">
        <v>0</v>
      </c>
      <c r="Q13" s="80">
        <f t="shared" si="1"/>
        <v>0</v>
      </c>
      <c r="R13" s="81" t="str">
        <f t="shared" si="2"/>
        <v>KALIR</v>
      </c>
      <c r="S13" s="71"/>
      <c r="T13" s="71"/>
      <c r="U13" s="94" t="s">
        <v>577</v>
      </c>
      <c r="V13" s="95"/>
      <c r="W13" s="95"/>
      <c r="X13" s="96"/>
    </row>
    <row r="14" spans="1:27" ht="13.5" customHeight="1" x14ac:dyDescent="0.25">
      <c r="A14" s="26" t="s">
        <v>347</v>
      </c>
      <c r="B14" s="15">
        <v>40</v>
      </c>
      <c r="C14" s="15">
        <v>50</v>
      </c>
      <c r="D14" s="15">
        <f t="shared" si="0"/>
        <v>-10</v>
      </c>
      <c r="E14" s="126"/>
      <c r="F14" s="126"/>
      <c r="I14" s="130"/>
      <c r="J14" s="130"/>
      <c r="K14" s="130"/>
      <c r="M14" s="77" t="s">
        <v>458</v>
      </c>
      <c r="N14" s="78" t="s">
        <v>451</v>
      </c>
      <c r="O14" s="79">
        <v>60</v>
      </c>
      <c r="P14" s="79">
        <v>50</v>
      </c>
      <c r="Q14" s="80">
        <f t="shared" si="1"/>
        <v>55</v>
      </c>
      <c r="R14" s="81" t="str">
        <f t="shared" si="2"/>
        <v>KALIR</v>
      </c>
      <c r="S14" s="71"/>
      <c r="T14" s="71"/>
      <c r="U14" s="94" t="s">
        <v>578</v>
      </c>
      <c r="V14" s="95"/>
      <c r="W14" s="95"/>
      <c r="X14" s="96"/>
    </row>
    <row r="15" spans="1:27" ht="13.5" customHeight="1" x14ac:dyDescent="0.25">
      <c r="A15" s="26" t="s">
        <v>343</v>
      </c>
      <c r="B15" s="15">
        <v>98</v>
      </c>
      <c r="C15" s="15">
        <v>80</v>
      </c>
      <c r="D15" s="15">
        <f t="shared" si="0"/>
        <v>18</v>
      </c>
      <c r="E15" s="126"/>
      <c r="F15" s="126"/>
      <c r="I15" s="130"/>
      <c r="J15" s="130"/>
      <c r="K15" s="130"/>
      <c r="M15" s="77" t="s">
        <v>459</v>
      </c>
      <c r="N15" s="78" t="s">
        <v>446</v>
      </c>
      <c r="O15" s="79">
        <v>80</v>
      </c>
      <c r="P15" s="79">
        <v>95</v>
      </c>
      <c r="Q15" s="80">
        <f t="shared" si="1"/>
        <v>87.5</v>
      </c>
      <c r="R15" s="81" t="str">
        <f t="shared" si="2"/>
        <v>GEÇER</v>
      </c>
      <c r="S15" s="71"/>
      <c r="T15" s="71"/>
      <c r="U15" s="91" t="s">
        <v>579</v>
      </c>
      <c r="V15" s="92"/>
      <c r="W15" s="92"/>
      <c r="X15" s="93"/>
    </row>
    <row r="16" spans="1:27" ht="13.5" customHeight="1" x14ac:dyDescent="0.25">
      <c r="A16" s="26" t="s">
        <v>344</v>
      </c>
      <c r="B16" s="15">
        <v>115</v>
      </c>
      <c r="C16" s="15">
        <v>100</v>
      </c>
      <c r="D16" s="15">
        <f t="shared" si="0"/>
        <v>15</v>
      </c>
      <c r="E16" s="126"/>
      <c r="F16" s="126"/>
      <c r="I16" s="130"/>
      <c r="J16" s="130"/>
      <c r="K16" s="130"/>
      <c r="M16" s="77" t="s">
        <v>460</v>
      </c>
      <c r="N16" s="78" t="s">
        <v>446</v>
      </c>
      <c r="O16" s="79">
        <v>40</v>
      </c>
      <c r="P16" s="79">
        <v>75</v>
      </c>
      <c r="Q16" s="80">
        <f t="shared" si="1"/>
        <v>57.5</v>
      </c>
      <c r="R16" s="81" t="str">
        <f t="shared" si="2"/>
        <v>GEÇER</v>
      </c>
      <c r="S16" s="71"/>
      <c r="T16" s="71"/>
      <c r="U16" s="71"/>
      <c r="V16" s="71"/>
      <c r="W16" s="71"/>
      <c r="X16" s="71"/>
    </row>
    <row r="17" spans="1:27" ht="13.5" customHeight="1" x14ac:dyDescent="0.25">
      <c r="A17" s="26" t="s">
        <v>345</v>
      </c>
      <c r="B17" s="15">
        <v>960</v>
      </c>
      <c r="C17" s="15">
        <v>1000</v>
      </c>
      <c r="D17" s="15">
        <f t="shared" si="0"/>
        <v>-40</v>
      </c>
      <c r="E17" s="126"/>
      <c r="F17" s="126"/>
      <c r="M17" s="77" t="s">
        <v>461</v>
      </c>
      <c r="N17" s="78" t="s">
        <v>451</v>
      </c>
      <c r="O17" s="79">
        <v>45</v>
      </c>
      <c r="P17" s="79">
        <v>75</v>
      </c>
      <c r="Q17" s="80">
        <f t="shared" si="1"/>
        <v>60</v>
      </c>
      <c r="R17" s="81" t="str">
        <f t="shared" si="2"/>
        <v>KALIR</v>
      </c>
      <c r="S17" s="71"/>
      <c r="T17" s="71"/>
      <c r="U17" s="71"/>
      <c r="V17" s="71"/>
      <c r="W17" s="71"/>
      <c r="X17" s="71"/>
    </row>
    <row r="18" spans="1:27" ht="13.5" customHeight="1" x14ac:dyDescent="0.25">
      <c r="A18" s="26" t="s">
        <v>346</v>
      </c>
      <c r="B18" s="15">
        <v>85</v>
      </c>
      <c r="C18" s="15">
        <v>30</v>
      </c>
      <c r="D18" s="15">
        <f t="shared" si="0"/>
        <v>55</v>
      </c>
      <c r="E18" s="126"/>
      <c r="F18" s="126"/>
      <c r="M18" s="77" t="s">
        <v>462</v>
      </c>
      <c r="N18" s="78" t="s">
        <v>446</v>
      </c>
      <c r="O18" s="79">
        <v>70</v>
      </c>
      <c r="P18" s="79">
        <v>45</v>
      </c>
      <c r="Q18" s="80">
        <f t="shared" si="1"/>
        <v>0</v>
      </c>
      <c r="R18" s="81" t="str">
        <f t="shared" si="2"/>
        <v>KALIR</v>
      </c>
      <c r="S18" s="71"/>
      <c r="T18" s="71"/>
      <c r="U18" s="71"/>
      <c r="V18" s="71"/>
      <c r="W18" s="71"/>
      <c r="X18" s="71"/>
    </row>
    <row r="19" spans="1:27" ht="15" x14ac:dyDescent="0.2">
      <c r="M19" s="77" t="s">
        <v>463</v>
      </c>
      <c r="N19" s="78" t="s">
        <v>451</v>
      </c>
      <c r="O19" s="79">
        <v>80</v>
      </c>
      <c r="P19" s="79">
        <v>50</v>
      </c>
      <c r="Q19" s="80">
        <f t="shared" si="1"/>
        <v>65</v>
      </c>
      <c r="R19" s="81" t="str">
        <f t="shared" si="2"/>
        <v>KALIR</v>
      </c>
      <c r="S19" s="71"/>
      <c r="T19" s="71"/>
      <c r="U19" s="71"/>
      <c r="V19" s="71"/>
      <c r="W19" s="71"/>
      <c r="X19" s="71"/>
    </row>
    <row r="20" spans="1:27" ht="15.75" x14ac:dyDescent="0.25">
      <c r="A20" s="205" t="s">
        <v>572</v>
      </c>
      <c r="B20" s="205"/>
      <c r="C20" s="205"/>
      <c r="D20" s="205"/>
      <c r="M20" s="77" t="s">
        <v>464</v>
      </c>
      <c r="N20" s="78" t="s">
        <v>446</v>
      </c>
      <c r="O20" s="79">
        <v>65</v>
      </c>
      <c r="P20" s="79">
        <v>90</v>
      </c>
      <c r="Q20" s="80">
        <f t="shared" si="1"/>
        <v>77.5</v>
      </c>
      <c r="R20" s="81" t="str">
        <f t="shared" si="2"/>
        <v>GEÇER</v>
      </c>
      <c r="S20" s="71"/>
      <c r="T20" s="71"/>
      <c r="V20" s="71"/>
      <c r="W20" s="71"/>
      <c r="X20" s="71"/>
    </row>
    <row r="21" spans="1:27" ht="15.75" x14ac:dyDescent="0.25">
      <c r="A21" s="218" t="s">
        <v>573</v>
      </c>
      <c r="B21" s="218"/>
      <c r="C21" s="218"/>
      <c r="D21" s="218"/>
      <c r="M21" s="77" t="s">
        <v>465</v>
      </c>
      <c r="N21" s="78" t="s">
        <v>446</v>
      </c>
      <c r="O21" s="79">
        <v>55</v>
      </c>
      <c r="P21" s="79">
        <v>75</v>
      </c>
      <c r="Q21" s="80">
        <f t="shared" si="1"/>
        <v>65</v>
      </c>
      <c r="R21" s="81" t="str">
        <f t="shared" si="2"/>
        <v>GEÇER</v>
      </c>
      <c r="S21" s="71"/>
      <c r="T21" s="71"/>
      <c r="U21" s="71"/>
      <c r="V21" s="71"/>
      <c r="W21" s="71"/>
      <c r="X21" s="71"/>
    </row>
    <row r="22" spans="1:27" ht="15.75" x14ac:dyDescent="0.25">
      <c r="A22" s="205" t="s">
        <v>574</v>
      </c>
      <c r="B22" s="205"/>
      <c r="C22" s="205"/>
      <c r="D22" s="205"/>
      <c r="E22" s="205"/>
      <c r="M22" s="77" t="s">
        <v>466</v>
      </c>
      <c r="N22" s="78" t="s">
        <v>451</v>
      </c>
      <c r="O22" s="79">
        <v>90</v>
      </c>
      <c r="P22" s="79">
        <v>35</v>
      </c>
      <c r="Q22" s="80">
        <f t="shared" si="1"/>
        <v>0</v>
      </c>
      <c r="R22" s="81" t="str">
        <f t="shared" si="2"/>
        <v>KALIR</v>
      </c>
      <c r="S22" s="71"/>
      <c r="T22" s="71"/>
      <c r="U22" s="71"/>
      <c r="V22" s="71"/>
      <c r="W22" s="71"/>
      <c r="X22" s="71"/>
    </row>
    <row r="23" spans="1:27" ht="15.75" x14ac:dyDescent="0.25">
      <c r="A23" s="142" t="s">
        <v>219</v>
      </c>
      <c r="B23" s="142" t="s">
        <v>520</v>
      </c>
      <c r="C23" s="142" t="s">
        <v>521</v>
      </c>
      <c r="D23" s="142" t="s">
        <v>412</v>
      </c>
      <c r="E23" s="36" t="s">
        <v>531</v>
      </c>
      <c r="F23" s="15" t="s">
        <v>533</v>
      </c>
      <c r="G23" s="15" t="s">
        <v>535</v>
      </c>
      <c r="M23" s="77" t="s">
        <v>467</v>
      </c>
      <c r="N23" s="78" t="s">
        <v>446</v>
      </c>
      <c r="O23" s="79">
        <v>75</v>
      </c>
      <c r="P23" s="79">
        <v>80</v>
      </c>
      <c r="Q23" s="80">
        <f t="shared" si="1"/>
        <v>77.5</v>
      </c>
      <c r="R23" s="81" t="str">
        <f t="shared" si="2"/>
        <v>GEÇER</v>
      </c>
      <c r="S23" s="71"/>
      <c r="T23" s="71"/>
      <c r="U23" s="71"/>
      <c r="V23" s="71"/>
      <c r="W23" s="71"/>
      <c r="X23" s="71"/>
    </row>
    <row r="24" spans="1:27" ht="15.75" x14ac:dyDescent="0.25">
      <c r="A24" s="131">
        <v>41317</v>
      </c>
      <c r="B24" s="44" t="s">
        <v>522</v>
      </c>
      <c r="C24" s="44" t="s">
        <v>526</v>
      </c>
      <c r="D24" s="44">
        <v>5000</v>
      </c>
      <c r="E24" s="15">
        <f>SUMIF(B24:B34,"Hacılar Gıda",D24:D34)</f>
        <v>42000</v>
      </c>
      <c r="F24" s="15">
        <f>SUMIF(C24:C34,"Ziraat",D24:D34)</f>
        <v>42400</v>
      </c>
      <c r="G24" s="15">
        <f>SUMIFS(D24:D34,B24:B34,"Hacılar Gıda",C24:C34,"Ziraat")</f>
        <v>42000</v>
      </c>
      <c r="M24" s="77" t="s">
        <v>468</v>
      </c>
      <c r="N24" s="78" t="s">
        <v>446</v>
      </c>
      <c r="O24" s="79">
        <v>50</v>
      </c>
      <c r="P24" s="79">
        <v>50</v>
      </c>
      <c r="Q24" s="80">
        <f t="shared" si="1"/>
        <v>50</v>
      </c>
      <c r="R24" s="81" t="str">
        <f t="shared" si="2"/>
        <v>GEÇER</v>
      </c>
      <c r="S24" s="71"/>
      <c r="T24" s="71"/>
      <c r="U24" s="71"/>
      <c r="V24" s="71"/>
      <c r="W24" s="71"/>
      <c r="X24" s="71"/>
    </row>
    <row r="25" spans="1:27" ht="15" x14ac:dyDescent="0.2">
      <c r="A25" s="131">
        <v>41385</v>
      </c>
      <c r="B25" s="44" t="s">
        <v>523</v>
      </c>
      <c r="C25" s="44" t="s">
        <v>527</v>
      </c>
      <c r="D25" s="44">
        <v>8000</v>
      </c>
      <c r="M25" s="77" t="s">
        <v>469</v>
      </c>
      <c r="N25" s="78" t="s">
        <v>446</v>
      </c>
      <c r="O25" s="79">
        <v>40</v>
      </c>
      <c r="P25" s="79">
        <v>50</v>
      </c>
      <c r="Q25" s="80">
        <f t="shared" si="1"/>
        <v>45</v>
      </c>
      <c r="R25" s="81" t="str">
        <f t="shared" si="2"/>
        <v>KALIR</v>
      </c>
      <c r="S25" s="71"/>
      <c r="T25" s="71"/>
      <c r="U25" s="71"/>
      <c r="V25" s="71"/>
      <c r="W25" s="71"/>
      <c r="X25" s="71"/>
    </row>
    <row r="26" spans="1:27" ht="15.75" x14ac:dyDescent="0.25">
      <c r="A26" s="131">
        <v>41776</v>
      </c>
      <c r="B26" s="44" t="s">
        <v>524</v>
      </c>
      <c r="C26" s="44" t="s">
        <v>528</v>
      </c>
      <c r="D26" s="44">
        <v>11000</v>
      </c>
      <c r="M26" s="77" t="s">
        <v>470</v>
      </c>
      <c r="N26" s="78" t="s">
        <v>451</v>
      </c>
      <c r="O26" s="79">
        <v>60</v>
      </c>
      <c r="P26" s="79">
        <v>0</v>
      </c>
      <c r="Q26" s="80">
        <f t="shared" si="1"/>
        <v>0</v>
      </c>
      <c r="R26" s="81" t="str">
        <f t="shared" si="2"/>
        <v>KALIR</v>
      </c>
      <c r="S26" s="71"/>
      <c r="T26" s="71"/>
      <c r="U26" s="71"/>
      <c r="V26" s="71"/>
      <c r="W26" s="71"/>
      <c r="X26" s="71"/>
      <c r="Y26" s="70"/>
      <c r="Z26" s="70"/>
      <c r="AA26" s="70"/>
    </row>
    <row r="27" spans="1:27" ht="15.75" x14ac:dyDescent="0.25">
      <c r="A27" s="131">
        <v>41803</v>
      </c>
      <c r="B27" s="44" t="s">
        <v>522</v>
      </c>
      <c r="C27" s="44" t="s">
        <v>526</v>
      </c>
      <c r="D27" s="44">
        <v>14000</v>
      </c>
      <c r="M27" s="82" t="s">
        <v>471</v>
      </c>
      <c r="N27" s="83" t="s">
        <v>446</v>
      </c>
      <c r="O27" s="84">
        <v>80</v>
      </c>
      <c r="P27" s="84">
        <v>75</v>
      </c>
      <c r="Q27" s="85">
        <f t="shared" si="1"/>
        <v>77.5</v>
      </c>
      <c r="R27" s="86" t="str">
        <f t="shared" si="2"/>
        <v>GEÇER</v>
      </c>
      <c r="S27" s="71"/>
      <c r="T27" s="71"/>
      <c r="U27" s="71"/>
      <c r="V27" s="71"/>
      <c r="W27" s="71"/>
      <c r="X27" s="71"/>
      <c r="Y27" s="70"/>
      <c r="Z27" s="70"/>
      <c r="AA27" s="70"/>
    </row>
    <row r="28" spans="1:27" ht="15" x14ac:dyDescent="0.25">
      <c r="A28" s="131">
        <v>41842</v>
      </c>
      <c r="B28" s="44" t="s">
        <v>523</v>
      </c>
      <c r="C28" s="44" t="s">
        <v>527</v>
      </c>
      <c r="D28" s="44">
        <v>17000</v>
      </c>
      <c r="H28" s="135" t="s">
        <v>532</v>
      </c>
      <c r="I28" s="98"/>
      <c r="J28" s="98"/>
      <c r="K28" s="9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15" x14ac:dyDescent="0.25">
      <c r="A29" s="131">
        <v>41869</v>
      </c>
      <c r="B29" s="44" t="s">
        <v>524</v>
      </c>
      <c r="C29" s="44" t="s">
        <v>528</v>
      </c>
      <c r="D29" s="44">
        <v>20000</v>
      </c>
      <c r="H29" s="132" t="s">
        <v>534</v>
      </c>
      <c r="I29" s="133"/>
      <c r="J29" s="133"/>
      <c r="K29" s="134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15" x14ac:dyDescent="0.25">
      <c r="A30" s="131">
        <v>41886</v>
      </c>
      <c r="B30" s="44" t="s">
        <v>522</v>
      </c>
      <c r="C30" s="44" t="s">
        <v>526</v>
      </c>
      <c r="D30" s="44">
        <v>23000</v>
      </c>
      <c r="H30" s="132" t="s">
        <v>536</v>
      </c>
      <c r="I30" s="133"/>
      <c r="J30" s="133"/>
      <c r="K30" s="133"/>
      <c r="L30" s="133"/>
      <c r="M30" s="134"/>
    </row>
    <row r="31" spans="1:27" x14ac:dyDescent="0.2">
      <c r="A31" s="131">
        <v>41934</v>
      </c>
      <c r="B31" s="44" t="s">
        <v>525</v>
      </c>
      <c r="C31" s="44" t="s">
        <v>527</v>
      </c>
      <c r="D31" s="44">
        <v>3200</v>
      </c>
    </row>
    <row r="32" spans="1:27" x14ac:dyDescent="0.2">
      <c r="A32" s="131">
        <v>41958</v>
      </c>
      <c r="B32" s="44" t="s">
        <v>525</v>
      </c>
      <c r="C32" s="44" t="s">
        <v>528</v>
      </c>
      <c r="D32" s="44">
        <v>2300</v>
      </c>
    </row>
    <row r="33" spans="1:6" x14ac:dyDescent="0.2">
      <c r="A33" s="131">
        <v>41995</v>
      </c>
      <c r="B33" s="44" t="s">
        <v>524</v>
      </c>
      <c r="C33" s="44" t="s">
        <v>526</v>
      </c>
      <c r="D33" s="44">
        <v>400</v>
      </c>
      <c r="F33" s="2">
        <f>D24+D27+D30</f>
        <v>42000</v>
      </c>
    </row>
    <row r="34" spans="1:6" x14ac:dyDescent="0.2">
      <c r="A34" s="131">
        <v>41999</v>
      </c>
      <c r="B34" s="44" t="s">
        <v>523</v>
      </c>
      <c r="C34" s="44" t="s">
        <v>527</v>
      </c>
      <c r="D34" s="44">
        <v>5050</v>
      </c>
    </row>
  </sheetData>
  <mergeCells count="16">
    <mergeCell ref="A22:E22"/>
    <mergeCell ref="A1:E1"/>
    <mergeCell ref="A3:E3"/>
    <mergeCell ref="M1:V1"/>
    <mergeCell ref="A21:D21"/>
    <mergeCell ref="A20:D20"/>
    <mergeCell ref="A2:E2"/>
    <mergeCell ref="H10:K10"/>
    <mergeCell ref="H11:K11"/>
    <mergeCell ref="H2:J2"/>
    <mergeCell ref="H3:J3"/>
    <mergeCell ref="H6:J6"/>
    <mergeCell ref="H7:J7"/>
    <mergeCell ref="M2:V2"/>
    <mergeCell ref="M3:V3"/>
    <mergeCell ref="M4:V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selection activeCell="I6" sqref="I6"/>
    </sheetView>
  </sheetViews>
  <sheetFormatPr defaultRowHeight="12.75" x14ac:dyDescent="0.2"/>
  <cols>
    <col min="1" max="1" width="9.140625" style="2"/>
    <col min="2" max="2" width="6.5703125" style="2" customWidth="1"/>
    <col min="3" max="6" width="7.42578125" style="2" customWidth="1"/>
    <col min="7" max="7" width="8.28515625" style="2" customWidth="1"/>
    <col min="8" max="8" width="9.140625" style="2"/>
    <col min="9" max="9" width="12.28515625" style="2" bestFit="1" customWidth="1"/>
    <col min="10" max="16384" width="9.140625" style="2"/>
  </cols>
  <sheetData>
    <row r="1" spans="1:13" ht="21.75" customHeight="1" x14ac:dyDescent="0.2">
      <c r="A1" s="225" t="s">
        <v>510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3" ht="15" x14ac:dyDescent="0.2">
      <c r="A2" s="121" t="s">
        <v>250</v>
      </c>
      <c r="B2" s="121" t="s">
        <v>249</v>
      </c>
      <c r="C2" s="121" t="s">
        <v>248</v>
      </c>
      <c r="D2" s="121" t="s">
        <v>247</v>
      </c>
      <c r="E2" s="121" t="s">
        <v>246</v>
      </c>
      <c r="F2" s="121" t="s">
        <v>245</v>
      </c>
      <c r="G2" s="121" t="s">
        <v>244</v>
      </c>
    </row>
    <row r="3" spans="1:13" ht="15" x14ac:dyDescent="0.25">
      <c r="A3" s="58">
        <v>1</v>
      </c>
      <c r="B3" s="59">
        <v>71</v>
      </c>
      <c r="C3" s="13">
        <f t="shared" ref="C3" si="0">IF((B3&lt;25),(1),(0))</f>
        <v>0</v>
      </c>
      <c r="D3" s="13">
        <f t="shared" ref="D3" si="1">IF(AND((50&gt;B3),(B3&gt;=25)),(1),(0))</f>
        <v>0</v>
      </c>
      <c r="E3" s="13">
        <f t="shared" ref="E3" si="2">IF(AND((75&gt;B3),(B3&gt;=50)),(1),(0))</f>
        <v>1</v>
      </c>
      <c r="F3" s="13">
        <f t="shared" ref="F3" si="3">IF(AND((90&gt;B3),(B3&gt;=75)),(1),(0))</f>
        <v>0</v>
      </c>
      <c r="G3" s="13">
        <f t="shared" ref="G3" si="4">IF(AND((100&gt;B3),(B3&gt;=90)),(1),(0))</f>
        <v>0</v>
      </c>
      <c r="J3" s="215" t="s">
        <v>355</v>
      </c>
      <c r="K3" s="216"/>
      <c r="L3" s="216"/>
      <c r="M3" s="217"/>
    </row>
    <row r="4" spans="1:13" ht="15" x14ac:dyDescent="0.25">
      <c r="A4" s="58">
        <v>2</v>
      </c>
      <c r="B4" s="60">
        <v>78</v>
      </c>
      <c r="C4" s="13"/>
      <c r="D4" s="13"/>
      <c r="E4" s="13"/>
      <c r="F4" s="13"/>
      <c r="G4" s="13"/>
      <c r="J4" s="221" t="s">
        <v>356</v>
      </c>
      <c r="K4" s="222"/>
      <c r="L4" s="222"/>
      <c r="M4" s="223"/>
    </row>
    <row r="5" spans="1:13" ht="15" x14ac:dyDescent="0.25">
      <c r="A5" s="58">
        <v>3</v>
      </c>
      <c r="B5" s="60">
        <v>83</v>
      </c>
      <c r="C5" s="13"/>
      <c r="D5" s="13"/>
      <c r="E5" s="13"/>
      <c r="F5" s="13"/>
      <c r="G5" s="13"/>
      <c r="J5" s="221" t="s">
        <v>357</v>
      </c>
      <c r="K5" s="222"/>
      <c r="L5" s="222"/>
      <c r="M5" s="223"/>
    </row>
    <row r="6" spans="1:13" ht="15" x14ac:dyDescent="0.25">
      <c r="A6" s="58">
        <v>4</v>
      </c>
      <c r="B6" s="60">
        <v>68</v>
      </c>
      <c r="C6" s="13"/>
      <c r="D6" s="13"/>
      <c r="E6" s="13"/>
      <c r="F6" s="13"/>
      <c r="G6" s="13"/>
      <c r="J6" s="221" t="s">
        <v>358</v>
      </c>
      <c r="K6" s="222"/>
      <c r="L6" s="222"/>
      <c r="M6" s="223"/>
    </row>
    <row r="7" spans="1:13" ht="15" x14ac:dyDescent="0.25">
      <c r="A7" s="58">
        <v>5</v>
      </c>
      <c r="B7" s="60">
        <v>85</v>
      </c>
      <c r="C7" s="13"/>
      <c r="D7" s="13"/>
      <c r="E7" s="13"/>
      <c r="F7" s="13"/>
      <c r="G7" s="13"/>
      <c r="J7" s="221" t="s">
        <v>359</v>
      </c>
      <c r="K7" s="222"/>
      <c r="L7" s="222"/>
      <c r="M7" s="223"/>
    </row>
    <row r="8" spans="1:13" ht="15" x14ac:dyDescent="0.25">
      <c r="A8" s="58">
        <v>6</v>
      </c>
      <c r="B8" s="60">
        <v>73</v>
      </c>
      <c r="C8" s="13"/>
      <c r="D8" s="13"/>
      <c r="E8" s="13"/>
      <c r="F8" s="13"/>
      <c r="G8" s="13"/>
      <c r="J8" s="221" t="s">
        <v>360</v>
      </c>
      <c r="K8" s="222"/>
      <c r="L8" s="222"/>
      <c r="M8" s="223"/>
    </row>
    <row r="9" spans="1:13" ht="15" x14ac:dyDescent="0.25">
      <c r="A9" s="58">
        <v>7</v>
      </c>
      <c r="B9" s="60">
        <v>45</v>
      </c>
      <c r="C9" s="13"/>
      <c r="D9" s="13"/>
      <c r="E9" s="13"/>
      <c r="F9" s="13"/>
      <c r="G9" s="13"/>
    </row>
    <row r="10" spans="1:13" ht="15" x14ac:dyDescent="0.25">
      <c r="A10" s="58">
        <v>8</v>
      </c>
      <c r="B10" s="60">
        <v>55</v>
      </c>
      <c r="C10" s="13"/>
      <c r="D10" s="13"/>
      <c r="E10" s="13"/>
      <c r="F10" s="13"/>
      <c r="G10" s="13"/>
    </row>
    <row r="11" spans="1:13" ht="15" x14ac:dyDescent="0.25">
      <c r="A11" s="58">
        <v>9</v>
      </c>
      <c r="B11" s="60">
        <v>35</v>
      </c>
      <c r="C11" s="13"/>
      <c r="D11" s="13"/>
      <c r="E11" s="13"/>
      <c r="F11" s="13"/>
      <c r="G11" s="13"/>
    </row>
    <row r="12" spans="1:13" ht="15" x14ac:dyDescent="0.25">
      <c r="A12" s="58">
        <v>10</v>
      </c>
      <c r="B12" s="60">
        <v>30</v>
      </c>
      <c r="C12" s="13"/>
      <c r="D12" s="13"/>
      <c r="E12" s="13"/>
      <c r="F12" s="13"/>
      <c r="G12" s="13"/>
    </row>
    <row r="13" spans="1:13" ht="15" x14ac:dyDescent="0.25">
      <c r="A13" s="58">
        <v>11</v>
      </c>
      <c r="B13" s="60">
        <v>43</v>
      </c>
      <c r="C13" s="13"/>
      <c r="D13" s="13"/>
      <c r="E13" s="13"/>
      <c r="F13" s="13"/>
      <c r="G13" s="13"/>
    </row>
    <row r="14" spans="1:13" ht="15" x14ac:dyDescent="0.25">
      <c r="A14" s="58">
        <v>12</v>
      </c>
      <c r="B14" s="60">
        <v>50</v>
      </c>
      <c r="C14" s="13"/>
      <c r="D14" s="13"/>
      <c r="E14" s="13"/>
      <c r="F14" s="13"/>
      <c r="G14" s="13"/>
    </row>
    <row r="15" spans="1:13" ht="15" x14ac:dyDescent="0.25">
      <c r="A15" s="58">
        <v>13</v>
      </c>
      <c r="B15" s="60">
        <v>48</v>
      </c>
      <c r="C15" s="13"/>
      <c r="D15" s="13"/>
      <c r="E15" s="13"/>
      <c r="F15" s="13"/>
      <c r="G15" s="13"/>
    </row>
    <row r="16" spans="1:13" ht="15" x14ac:dyDescent="0.25">
      <c r="A16" s="58">
        <v>14</v>
      </c>
      <c r="B16" s="60">
        <v>46</v>
      </c>
      <c r="C16" s="13"/>
      <c r="D16" s="13"/>
      <c r="E16" s="13"/>
      <c r="F16" s="13"/>
      <c r="G16" s="13"/>
    </row>
    <row r="17" spans="1:7" ht="15" x14ac:dyDescent="0.25">
      <c r="A17" s="58">
        <v>15</v>
      </c>
      <c r="B17" s="60">
        <v>35</v>
      </c>
      <c r="C17" s="13"/>
      <c r="D17" s="13"/>
      <c r="E17" s="13"/>
      <c r="F17" s="13"/>
      <c r="G17" s="13"/>
    </row>
    <row r="18" spans="1:7" ht="15" x14ac:dyDescent="0.25">
      <c r="A18" s="58">
        <v>16</v>
      </c>
      <c r="B18" s="60">
        <v>30</v>
      </c>
      <c r="C18" s="13"/>
      <c r="D18" s="13"/>
      <c r="E18" s="13"/>
      <c r="F18" s="13"/>
      <c r="G18" s="13"/>
    </row>
    <row r="19" spans="1:7" ht="15" x14ac:dyDescent="0.25">
      <c r="A19" s="58">
        <v>17</v>
      </c>
      <c r="B19" s="60">
        <v>55</v>
      </c>
      <c r="C19" s="13"/>
      <c r="D19" s="13"/>
      <c r="E19" s="13"/>
      <c r="F19" s="13"/>
      <c r="G19" s="13"/>
    </row>
    <row r="20" spans="1:7" ht="15" x14ac:dyDescent="0.25">
      <c r="A20" s="58">
        <v>18</v>
      </c>
      <c r="B20" s="60">
        <v>40</v>
      </c>
      <c r="C20" s="13"/>
      <c r="D20" s="13"/>
      <c r="E20" s="13"/>
      <c r="F20" s="13"/>
      <c r="G20" s="13"/>
    </row>
    <row r="21" spans="1:7" ht="15" x14ac:dyDescent="0.25">
      <c r="A21" s="58">
        <v>19</v>
      </c>
      <c r="B21" s="60">
        <v>45</v>
      </c>
      <c r="C21" s="13"/>
      <c r="D21" s="13"/>
      <c r="E21" s="13"/>
      <c r="F21" s="13"/>
      <c r="G21" s="13"/>
    </row>
    <row r="22" spans="1:7" ht="15" x14ac:dyDescent="0.25">
      <c r="A22" s="58">
        <v>20</v>
      </c>
      <c r="B22" s="60">
        <v>48</v>
      </c>
      <c r="C22" s="13"/>
      <c r="D22" s="13"/>
      <c r="E22" s="13"/>
      <c r="F22" s="13"/>
      <c r="G22" s="13"/>
    </row>
    <row r="23" spans="1:7" ht="15" x14ac:dyDescent="0.25">
      <c r="A23" s="58">
        <v>21</v>
      </c>
      <c r="B23" s="60">
        <v>38</v>
      </c>
      <c r="C23" s="13"/>
      <c r="D23" s="13"/>
      <c r="E23" s="13"/>
      <c r="F23" s="13"/>
      <c r="G23" s="13"/>
    </row>
    <row r="24" spans="1:7" ht="15" x14ac:dyDescent="0.25">
      <c r="A24" s="58">
        <v>22</v>
      </c>
      <c r="B24" s="60">
        <v>60</v>
      </c>
      <c r="C24" s="13"/>
      <c r="D24" s="13"/>
      <c r="E24" s="13"/>
      <c r="F24" s="13"/>
      <c r="G24" s="13"/>
    </row>
    <row r="25" spans="1:7" ht="15" x14ac:dyDescent="0.25">
      <c r="A25" s="58">
        <v>23</v>
      </c>
      <c r="B25" s="60">
        <v>50</v>
      </c>
      <c r="C25" s="13"/>
      <c r="D25" s="13"/>
      <c r="E25" s="13"/>
      <c r="F25" s="13"/>
      <c r="G25" s="13"/>
    </row>
    <row r="26" spans="1:7" ht="15" x14ac:dyDescent="0.25">
      <c r="A26" s="58">
        <v>24</v>
      </c>
      <c r="B26" s="60">
        <v>55</v>
      </c>
      <c r="C26" s="13"/>
      <c r="D26" s="13"/>
      <c r="E26" s="13"/>
      <c r="F26" s="13"/>
      <c r="G26" s="13"/>
    </row>
    <row r="27" spans="1:7" ht="15" x14ac:dyDescent="0.25">
      <c r="A27" s="58">
        <v>25</v>
      </c>
      <c r="B27" s="60">
        <v>40</v>
      </c>
      <c r="C27" s="13"/>
      <c r="D27" s="13"/>
      <c r="E27" s="13"/>
      <c r="F27" s="13"/>
      <c r="G27" s="13"/>
    </row>
    <row r="28" spans="1:7" ht="15" x14ac:dyDescent="0.25">
      <c r="A28" s="58">
        <v>26</v>
      </c>
      <c r="B28" s="60">
        <v>45</v>
      </c>
      <c r="C28" s="13"/>
      <c r="D28" s="13"/>
      <c r="E28" s="13"/>
      <c r="F28" s="13"/>
      <c r="G28" s="13"/>
    </row>
    <row r="29" spans="1:7" ht="15" x14ac:dyDescent="0.25">
      <c r="A29" s="58">
        <v>27</v>
      </c>
      <c r="B29" s="60">
        <v>50</v>
      </c>
      <c r="C29" s="13"/>
      <c r="D29" s="13"/>
      <c r="E29" s="13"/>
      <c r="F29" s="13"/>
      <c r="G29" s="13"/>
    </row>
    <row r="30" spans="1:7" ht="15" x14ac:dyDescent="0.25">
      <c r="A30" s="58">
        <v>28</v>
      </c>
      <c r="B30" s="60">
        <v>50</v>
      </c>
      <c r="C30" s="13"/>
      <c r="D30" s="13"/>
      <c r="E30" s="13"/>
      <c r="F30" s="13"/>
      <c r="G30" s="13"/>
    </row>
    <row r="31" spans="1:7" ht="15" x14ac:dyDescent="0.25">
      <c r="A31" s="58">
        <v>29</v>
      </c>
      <c r="B31" s="60">
        <v>45</v>
      </c>
      <c r="C31" s="13"/>
      <c r="D31" s="13"/>
      <c r="E31" s="13"/>
      <c r="F31" s="13"/>
      <c r="G31" s="13"/>
    </row>
    <row r="32" spans="1:7" ht="15" x14ac:dyDescent="0.25">
      <c r="A32" s="58">
        <v>30</v>
      </c>
      <c r="B32" s="60">
        <v>45</v>
      </c>
      <c r="C32" s="13"/>
      <c r="D32" s="13"/>
      <c r="E32" s="13"/>
      <c r="F32" s="13"/>
      <c r="G32" s="13"/>
    </row>
    <row r="33" spans="1:7" ht="15" x14ac:dyDescent="0.25">
      <c r="A33" s="58">
        <v>31</v>
      </c>
      <c r="B33" s="60">
        <v>25</v>
      </c>
      <c r="C33" s="13"/>
      <c r="D33" s="13"/>
      <c r="E33" s="13"/>
      <c r="F33" s="13"/>
      <c r="G33" s="13"/>
    </row>
    <row r="34" spans="1:7" ht="15" x14ac:dyDescent="0.25">
      <c r="A34" s="58">
        <v>32</v>
      </c>
      <c r="B34" s="60">
        <v>50</v>
      </c>
      <c r="C34" s="13"/>
      <c r="D34" s="13"/>
      <c r="E34" s="13"/>
      <c r="F34" s="13"/>
      <c r="G34" s="13"/>
    </row>
    <row r="35" spans="1:7" ht="15" x14ac:dyDescent="0.25">
      <c r="A35" s="58">
        <v>33</v>
      </c>
      <c r="B35" s="60">
        <v>35</v>
      </c>
      <c r="C35" s="13"/>
      <c r="D35" s="13"/>
      <c r="E35" s="13"/>
      <c r="F35" s="13"/>
      <c r="G35" s="13"/>
    </row>
    <row r="36" spans="1:7" ht="15" x14ac:dyDescent="0.25">
      <c r="A36" s="58">
        <v>34</v>
      </c>
      <c r="B36" s="60">
        <v>60</v>
      </c>
      <c r="C36" s="13"/>
      <c r="D36" s="13"/>
      <c r="E36" s="13"/>
      <c r="F36" s="13"/>
      <c r="G36" s="13"/>
    </row>
    <row r="37" spans="1:7" ht="15" x14ac:dyDescent="0.25">
      <c r="A37" s="58">
        <v>35</v>
      </c>
      <c r="B37" s="60">
        <v>65</v>
      </c>
      <c r="C37" s="13"/>
      <c r="D37" s="13"/>
      <c r="E37" s="13"/>
      <c r="F37" s="13"/>
      <c r="G37" s="13"/>
    </row>
    <row r="38" spans="1:7" ht="15" x14ac:dyDescent="0.25">
      <c r="A38" s="58">
        <v>36</v>
      </c>
      <c r="B38" s="60">
        <v>70</v>
      </c>
      <c r="C38" s="13"/>
      <c r="D38" s="13"/>
      <c r="E38" s="13"/>
      <c r="F38" s="13"/>
      <c r="G38" s="13"/>
    </row>
    <row r="39" spans="1:7" ht="15" x14ac:dyDescent="0.25">
      <c r="A39" s="58">
        <v>37</v>
      </c>
      <c r="B39" s="60">
        <v>35</v>
      </c>
      <c r="C39" s="13"/>
      <c r="D39" s="13"/>
      <c r="E39" s="13"/>
      <c r="F39" s="13"/>
      <c r="G39" s="13"/>
    </row>
    <row r="40" spans="1:7" ht="15" x14ac:dyDescent="0.25">
      <c r="A40" s="58">
        <v>38</v>
      </c>
      <c r="B40" s="60">
        <v>50</v>
      </c>
      <c r="C40" s="13"/>
      <c r="D40" s="13"/>
      <c r="E40" s="13"/>
      <c r="F40" s="13"/>
      <c r="G40" s="13"/>
    </row>
    <row r="41" spans="1:7" ht="15" x14ac:dyDescent="0.25">
      <c r="A41" s="58">
        <v>39</v>
      </c>
      <c r="B41" s="60">
        <v>40</v>
      </c>
      <c r="C41" s="13"/>
      <c r="D41" s="13"/>
      <c r="E41" s="13"/>
      <c r="F41" s="13"/>
      <c r="G41" s="13"/>
    </row>
    <row r="42" spans="1:7" ht="15" x14ac:dyDescent="0.25">
      <c r="A42" s="58">
        <v>40</v>
      </c>
      <c r="B42" s="60">
        <v>50</v>
      </c>
      <c r="C42" s="13"/>
      <c r="D42" s="13"/>
      <c r="E42" s="13"/>
      <c r="F42" s="13"/>
      <c r="G42" s="13"/>
    </row>
    <row r="43" spans="1:7" ht="15" x14ac:dyDescent="0.25">
      <c r="A43" s="58">
        <v>41</v>
      </c>
      <c r="B43" s="60">
        <v>45</v>
      </c>
      <c r="C43" s="13"/>
      <c r="D43" s="13"/>
      <c r="E43" s="13"/>
      <c r="F43" s="13"/>
      <c r="G43" s="13"/>
    </row>
    <row r="44" spans="1:7" ht="15" x14ac:dyDescent="0.25">
      <c r="A44" s="58">
        <v>42</v>
      </c>
      <c r="B44" s="60">
        <v>35</v>
      </c>
      <c r="C44" s="13"/>
      <c r="D44" s="13"/>
      <c r="E44" s="13"/>
      <c r="F44" s="13"/>
      <c r="G44" s="13"/>
    </row>
    <row r="45" spans="1:7" ht="15" x14ac:dyDescent="0.25">
      <c r="A45" s="58">
        <v>43</v>
      </c>
      <c r="B45" s="60">
        <v>40</v>
      </c>
      <c r="C45" s="13"/>
      <c r="D45" s="13"/>
      <c r="E45" s="13"/>
      <c r="F45" s="13"/>
      <c r="G45" s="13"/>
    </row>
    <row r="46" spans="1:7" ht="15" x14ac:dyDescent="0.25">
      <c r="A46" s="58">
        <v>44</v>
      </c>
      <c r="B46" s="60">
        <v>50</v>
      </c>
      <c r="C46" s="13"/>
      <c r="D46" s="13"/>
      <c r="E46" s="13"/>
      <c r="F46" s="13"/>
      <c r="G46" s="13"/>
    </row>
    <row r="47" spans="1:7" ht="15" x14ac:dyDescent="0.25">
      <c r="A47" s="58">
        <v>45</v>
      </c>
      <c r="B47" s="60">
        <v>40</v>
      </c>
      <c r="C47" s="13"/>
      <c r="D47" s="13"/>
      <c r="E47" s="13"/>
      <c r="F47" s="13"/>
      <c r="G47" s="13"/>
    </row>
    <row r="48" spans="1:7" ht="15" x14ac:dyDescent="0.25">
      <c r="A48" s="58">
        <v>46</v>
      </c>
      <c r="B48" s="60">
        <v>30</v>
      </c>
      <c r="C48" s="13"/>
      <c r="D48" s="13"/>
      <c r="E48" s="13"/>
      <c r="F48" s="13"/>
      <c r="G48" s="13"/>
    </row>
    <row r="49" spans="1:7" ht="15" x14ac:dyDescent="0.25">
      <c r="A49" s="58">
        <v>47</v>
      </c>
      <c r="B49" s="60">
        <v>35</v>
      </c>
      <c r="C49" s="13"/>
      <c r="D49" s="13"/>
      <c r="E49" s="13"/>
      <c r="F49" s="13"/>
      <c r="G49" s="13"/>
    </row>
    <row r="50" spans="1:7" ht="15" x14ac:dyDescent="0.25">
      <c r="A50" s="58">
        <v>48</v>
      </c>
      <c r="B50" s="60">
        <v>30</v>
      </c>
      <c r="C50" s="13"/>
      <c r="D50" s="13"/>
      <c r="E50" s="13"/>
      <c r="F50" s="13"/>
      <c r="G50" s="13"/>
    </row>
    <row r="51" spans="1:7" ht="15" x14ac:dyDescent="0.25">
      <c r="A51" s="58">
        <v>49</v>
      </c>
      <c r="B51" s="60">
        <v>65</v>
      </c>
      <c r="C51" s="13"/>
      <c r="D51" s="13"/>
      <c r="E51" s="13"/>
      <c r="F51" s="13"/>
      <c r="G51" s="13"/>
    </row>
    <row r="52" spans="1:7" ht="15" x14ac:dyDescent="0.25">
      <c r="A52" s="58">
        <v>50</v>
      </c>
      <c r="B52" s="60">
        <v>65</v>
      </c>
      <c r="C52" s="13"/>
      <c r="D52" s="13"/>
      <c r="E52" s="13"/>
      <c r="F52" s="13"/>
      <c r="G52" s="13"/>
    </row>
    <row r="53" spans="1:7" ht="15" x14ac:dyDescent="0.25">
      <c r="A53" s="58">
        <v>51</v>
      </c>
      <c r="B53" s="60">
        <v>75</v>
      </c>
      <c r="C53" s="13"/>
      <c r="D53" s="13"/>
      <c r="E53" s="13"/>
      <c r="F53" s="13"/>
      <c r="G53" s="13"/>
    </row>
    <row r="54" spans="1:7" ht="15" x14ac:dyDescent="0.25">
      <c r="A54" s="58">
        <v>52</v>
      </c>
      <c r="B54" s="60">
        <v>50</v>
      </c>
      <c r="C54" s="13"/>
      <c r="D54" s="13"/>
      <c r="E54" s="13"/>
      <c r="F54" s="13"/>
      <c r="G54" s="13"/>
    </row>
    <row r="55" spans="1:7" ht="15" x14ac:dyDescent="0.25">
      <c r="A55" s="58">
        <v>53</v>
      </c>
      <c r="B55" s="60">
        <v>60</v>
      </c>
      <c r="C55" s="13"/>
      <c r="D55" s="13"/>
      <c r="E55" s="13"/>
      <c r="F55" s="13"/>
      <c r="G55" s="13"/>
    </row>
    <row r="56" spans="1:7" ht="15" x14ac:dyDescent="0.25">
      <c r="A56" s="58">
        <v>54</v>
      </c>
      <c r="B56" s="60">
        <v>40</v>
      </c>
      <c r="C56" s="13"/>
      <c r="D56" s="13"/>
      <c r="E56" s="13"/>
      <c r="F56" s="13"/>
      <c r="G56" s="13"/>
    </row>
    <row r="57" spans="1:7" ht="15" x14ac:dyDescent="0.25">
      <c r="A57" s="58">
        <v>55</v>
      </c>
      <c r="B57" s="60">
        <v>60</v>
      </c>
      <c r="C57" s="13"/>
      <c r="D57" s="13"/>
      <c r="E57" s="13"/>
      <c r="F57" s="13"/>
      <c r="G57" s="13"/>
    </row>
    <row r="58" spans="1:7" ht="15" x14ac:dyDescent="0.25">
      <c r="A58" s="58">
        <v>56</v>
      </c>
      <c r="B58" s="60">
        <v>45</v>
      </c>
      <c r="C58" s="13"/>
      <c r="D58" s="13"/>
      <c r="E58" s="13"/>
      <c r="F58" s="13"/>
      <c r="G58" s="13"/>
    </row>
    <row r="59" spans="1:7" ht="15" x14ac:dyDescent="0.25">
      <c r="A59" s="58">
        <v>57</v>
      </c>
      <c r="B59" s="60">
        <v>50</v>
      </c>
      <c r="C59" s="13"/>
      <c r="D59" s="13"/>
      <c r="E59" s="13"/>
      <c r="F59" s="13"/>
      <c r="G59" s="13"/>
    </row>
    <row r="60" spans="1:7" ht="15" x14ac:dyDescent="0.25">
      <c r="A60" s="58">
        <v>58</v>
      </c>
      <c r="B60" s="60">
        <v>45</v>
      </c>
      <c r="C60" s="13"/>
      <c r="D60" s="13"/>
      <c r="E60" s="13"/>
      <c r="F60" s="13"/>
      <c r="G60" s="13"/>
    </row>
    <row r="61" spans="1:7" ht="15" x14ac:dyDescent="0.25">
      <c r="A61" s="58">
        <v>59</v>
      </c>
      <c r="B61" s="60">
        <v>45</v>
      </c>
      <c r="C61" s="13"/>
      <c r="D61" s="13"/>
      <c r="E61" s="13"/>
      <c r="F61" s="13"/>
      <c r="G61" s="13"/>
    </row>
    <row r="62" spans="1:7" ht="15" x14ac:dyDescent="0.25">
      <c r="A62" s="58">
        <v>60</v>
      </c>
      <c r="B62" s="60">
        <v>45</v>
      </c>
      <c r="C62" s="13"/>
      <c r="D62" s="13"/>
      <c r="E62" s="13"/>
      <c r="F62" s="13"/>
      <c r="G62" s="13"/>
    </row>
    <row r="63" spans="1:7" ht="15" x14ac:dyDescent="0.25">
      <c r="A63" s="58">
        <v>61</v>
      </c>
      <c r="B63" s="60">
        <v>15</v>
      </c>
      <c r="C63" s="13"/>
      <c r="D63" s="13"/>
      <c r="E63" s="13"/>
      <c r="F63" s="13"/>
      <c r="G63" s="13"/>
    </row>
    <row r="64" spans="1:7" ht="15" x14ac:dyDescent="0.25">
      <c r="A64" s="58">
        <v>62</v>
      </c>
      <c r="B64" s="60">
        <v>45</v>
      </c>
      <c r="C64" s="13"/>
      <c r="D64" s="13"/>
      <c r="E64" s="13"/>
      <c r="F64" s="13"/>
      <c r="G64" s="13"/>
    </row>
    <row r="65" spans="1:7" ht="15" x14ac:dyDescent="0.25">
      <c r="A65" s="58">
        <v>63</v>
      </c>
      <c r="B65" s="60">
        <v>40</v>
      </c>
      <c r="C65" s="13"/>
      <c r="D65" s="13"/>
      <c r="E65" s="13"/>
      <c r="F65" s="13"/>
      <c r="G65" s="13"/>
    </row>
    <row r="66" spans="1:7" ht="15" x14ac:dyDescent="0.25">
      <c r="A66" s="58">
        <v>64</v>
      </c>
      <c r="B66" s="60">
        <v>45</v>
      </c>
      <c r="C66" s="13"/>
      <c r="D66" s="13"/>
      <c r="E66" s="13"/>
      <c r="F66" s="13"/>
      <c r="G66" s="13"/>
    </row>
    <row r="67" spans="1:7" ht="15" x14ac:dyDescent="0.25">
      <c r="A67" s="58">
        <v>65</v>
      </c>
      <c r="B67" s="60">
        <v>20</v>
      </c>
      <c r="C67" s="13"/>
      <c r="D67" s="13"/>
      <c r="E67" s="13"/>
      <c r="F67" s="13"/>
      <c r="G67" s="13"/>
    </row>
    <row r="68" spans="1:7" ht="15" x14ac:dyDescent="0.25">
      <c r="A68" s="58">
        <v>66</v>
      </c>
      <c r="B68" s="60">
        <v>45</v>
      </c>
      <c r="C68" s="13"/>
      <c r="D68" s="13"/>
      <c r="E68" s="13"/>
      <c r="F68" s="13"/>
      <c r="G68" s="13"/>
    </row>
    <row r="69" spans="1:7" ht="15" x14ac:dyDescent="0.25">
      <c r="A69" s="58">
        <v>67</v>
      </c>
      <c r="B69" s="60">
        <v>30</v>
      </c>
      <c r="C69" s="13"/>
      <c r="D69" s="13"/>
      <c r="E69" s="13"/>
      <c r="F69" s="13"/>
      <c r="G69" s="13"/>
    </row>
    <row r="70" spans="1:7" ht="15" x14ac:dyDescent="0.25">
      <c r="A70" s="58">
        <v>68</v>
      </c>
      <c r="B70" s="60">
        <v>45</v>
      </c>
      <c r="C70" s="13"/>
      <c r="D70" s="13"/>
      <c r="E70" s="13"/>
      <c r="F70" s="13"/>
      <c r="G70" s="13"/>
    </row>
    <row r="71" spans="1:7" ht="15" x14ac:dyDescent="0.25">
      <c r="A71" s="58">
        <v>69</v>
      </c>
      <c r="B71" s="60">
        <v>40</v>
      </c>
      <c r="C71" s="13"/>
      <c r="D71" s="13"/>
      <c r="E71" s="13"/>
      <c r="F71" s="13"/>
      <c r="G71" s="13"/>
    </row>
    <row r="72" spans="1:7" ht="15" x14ac:dyDescent="0.25">
      <c r="A72" s="58">
        <v>70</v>
      </c>
      <c r="B72" s="60">
        <v>40</v>
      </c>
      <c r="C72" s="13"/>
      <c r="D72" s="13"/>
      <c r="E72" s="13"/>
      <c r="F72" s="13"/>
      <c r="G72" s="13"/>
    </row>
    <row r="73" spans="1:7" ht="15" x14ac:dyDescent="0.25">
      <c r="A73" s="58">
        <v>71</v>
      </c>
      <c r="B73" s="60">
        <v>50</v>
      </c>
      <c r="C73" s="13"/>
      <c r="D73" s="13"/>
      <c r="E73" s="13"/>
      <c r="F73" s="13"/>
      <c r="G73" s="13"/>
    </row>
    <row r="74" spans="1:7" ht="15" x14ac:dyDescent="0.25">
      <c r="A74" s="58">
        <v>72</v>
      </c>
      <c r="B74" s="60">
        <v>50</v>
      </c>
      <c r="C74" s="13"/>
      <c r="D74" s="13"/>
      <c r="E74" s="13"/>
      <c r="F74" s="13"/>
      <c r="G74" s="13"/>
    </row>
    <row r="75" spans="1:7" ht="15" x14ac:dyDescent="0.25">
      <c r="A75" s="58">
        <v>73</v>
      </c>
      <c r="B75" s="60">
        <v>55</v>
      </c>
      <c r="C75" s="13"/>
      <c r="D75" s="13"/>
      <c r="E75" s="13"/>
      <c r="F75" s="13"/>
      <c r="G75" s="13"/>
    </row>
    <row r="76" spans="1:7" ht="15" x14ac:dyDescent="0.25">
      <c r="A76" s="58">
        <v>74</v>
      </c>
      <c r="B76" s="60">
        <v>55</v>
      </c>
      <c r="C76" s="13"/>
      <c r="D76" s="13"/>
      <c r="E76" s="13"/>
      <c r="F76" s="13"/>
      <c r="G76" s="13"/>
    </row>
    <row r="77" spans="1:7" ht="15" x14ac:dyDescent="0.25">
      <c r="A77" s="58">
        <v>75</v>
      </c>
      <c r="B77" s="60">
        <v>45</v>
      </c>
      <c r="C77" s="13"/>
      <c r="D77" s="13"/>
      <c r="E77" s="13"/>
      <c r="F77" s="13"/>
      <c r="G77" s="13"/>
    </row>
    <row r="78" spans="1:7" ht="15" x14ac:dyDescent="0.25">
      <c r="A78" s="58">
        <v>76</v>
      </c>
      <c r="B78" s="60">
        <v>50</v>
      </c>
      <c r="C78" s="13"/>
      <c r="D78" s="13"/>
      <c r="E78" s="13"/>
      <c r="F78" s="13"/>
      <c r="G78" s="13"/>
    </row>
    <row r="79" spans="1:7" ht="15" x14ac:dyDescent="0.25">
      <c r="A79" s="58">
        <v>77</v>
      </c>
      <c r="B79" s="60">
        <v>45</v>
      </c>
      <c r="C79" s="13"/>
      <c r="D79" s="13"/>
      <c r="E79" s="13"/>
      <c r="F79" s="13"/>
      <c r="G79" s="13"/>
    </row>
    <row r="80" spans="1:7" ht="15" x14ac:dyDescent="0.25">
      <c r="A80" s="58">
        <v>78</v>
      </c>
      <c r="B80" s="60">
        <v>40</v>
      </c>
      <c r="C80" s="13"/>
      <c r="D80" s="13"/>
      <c r="E80" s="13"/>
      <c r="F80" s="13"/>
      <c r="G80" s="13"/>
    </row>
    <row r="81" spans="1:7" ht="15" x14ac:dyDescent="0.25">
      <c r="A81" s="58">
        <v>79</v>
      </c>
      <c r="B81" s="60">
        <v>30</v>
      </c>
      <c r="C81" s="13"/>
      <c r="D81" s="13"/>
      <c r="E81" s="13"/>
      <c r="F81" s="13"/>
      <c r="G81" s="13"/>
    </row>
    <row r="82" spans="1:7" ht="15" x14ac:dyDescent="0.25">
      <c r="A82" s="58">
        <v>80</v>
      </c>
      <c r="B82" s="60">
        <v>40</v>
      </c>
      <c r="C82" s="13"/>
      <c r="D82" s="13"/>
      <c r="E82" s="13"/>
      <c r="F82" s="13"/>
      <c r="G82" s="13"/>
    </row>
    <row r="83" spans="1:7" ht="15" x14ac:dyDescent="0.25">
      <c r="A83" s="58">
        <v>81</v>
      </c>
      <c r="B83" s="60">
        <v>45</v>
      </c>
      <c r="C83" s="13"/>
      <c r="D83" s="13"/>
      <c r="E83" s="13"/>
      <c r="F83" s="13"/>
      <c r="G83" s="13"/>
    </row>
    <row r="84" spans="1:7" ht="15" x14ac:dyDescent="0.25">
      <c r="A84" s="58">
        <v>82</v>
      </c>
      <c r="B84" s="60">
        <v>40</v>
      </c>
      <c r="C84" s="13"/>
      <c r="D84" s="13"/>
      <c r="E84" s="13"/>
      <c r="F84" s="13"/>
      <c r="G84" s="13"/>
    </row>
    <row r="85" spans="1:7" ht="15" x14ac:dyDescent="0.25">
      <c r="A85" s="58">
        <v>83</v>
      </c>
      <c r="B85" s="60">
        <v>40</v>
      </c>
      <c r="C85" s="13"/>
      <c r="D85" s="13"/>
      <c r="E85" s="13"/>
      <c r="F85" s="13"/>
      <c r="G85" s="13"/>
    </row>
    <row r="86" spans="1:7" ht="15" x14ac:dyDescent="0.25">
      <c r="A86" s="58">
        <v>84</v>
      </c>
      <c r="B86" s="60">
        <v>45</v>
      </c>
      <c r="C86" s="13"/>
      <c r="D86" s="13"/>
      <c r="E86" s="13"/>
      <c r="F86" s="13"/>
      <c r="G86" s="13"/>
    </row>
    <row r="87" spans="1:7" ht="15" x14ac:dyDescent="0.25">
      <c r="A87" s="58">
        <v>85</v>
      </c>
      <c r="B87" s="60">
        <v>50</v>
      </c>
      <c r="C87" s="13"/>
      <c r="D87" s="13"/>
      <c r="E87" s="13"/>
      <c r="F87" s="13"/>
      <c r="G87" s="13"/>
    </row>
    <row r="88" spans="1:7" ht="15" x14ac:dyDescent="0.25">
      <c r="A88" s="58">
        <v>86</v>
      </c>
      <c r="B88" s="60">
        <v>50</v>
      </c>
      <c r="C88" s="13"/>
      <c r="D88" s="13"/>
      <c r="E88" s="13"/>
      <c r="F88" s="13"/>
      <c r="G88" s="13"/>
    </row>
    <row r="89" spans="1:7" ht="15" x14ac:dyDescent="0.25">
      <c r="A89" s="58">
        <v>87</v>
      </c>
      <c r="B89" s="60">
        <v>35</v>
      </c>
      <c r="C89" s="13"/>
      <c r="D89" s="13"/>
      <c r="E89" s="13"/>
      <c r="F89" s="13"/>
      <c r="G89" s="13"/>
    </row>
    <row r="90" spans="1:7" ht="15" x14ac:dyDescent="0.25">
      <c r="A90" s="58">
        <v>88</v>
      </c>
      <c r="B90" s="60">
        <v>45</v>
      </c>
      <c r="C90" s="13"/>
      <c r="D90" s="13"/>
      <c r="E90" s="13"/>
      <c r="F90" s="13"/>
      <c r="G90" s="13"/>
    </row>
    <row r="91" spans="1:7" ht="15" x14ac:dyDescent="0.25">
      <c r="A91" s="58">
        <v>89</v>
      </c>
      <c r="B91" s="60">
        <v>40</v>
      </c>
      <c r="C91" s="13"/>
      <c r="D91" s="13"/>
      <c r="E91" s="13"/>
      <c r="F91" s="13"/>
      <c r="G91" s="13"/>
    </row>
    <row r="92" spans="1:7" ht="15" x14ac:dyDescent="0.25">
      <c r="A92" s="58">
        <v>90</v>
      </c>
      <c r="B92" s="60">
        <v>45</v>
      </c>
      <c r="C92" s="13"/>
      <c r="D92" s="13"/>
      <c r="E92" s="13"/>
      <c r="F92" s="13"/>
      <c r="G92" s="13"/>
    </row>
    <row r="93" spans="1:7" ht="15" x14ac:dyDescent="0.25">
      <c r="A93" s="58">
        <v>91</v>
      </c>
      <c r="B93" s="60">
        <v>50</v>
      </c>
      <c r="C93" s="13"/>
      <c r="D93" s="13"/>
      <c r="E93" s="13"/>
      <c r="F93" s="13"/>
      <c r="G93" s="13"/>
    </row>
    <row r="94" spans="1:7" ht="15" x14ac:dyDescent="0.25">
      <c r="A94" s="58">
        <v>92</v>
      </c>
      <c r="B94" s="60">
        <v>45</v>
      </c>
      <c r="C94" s="13"/>
      <c r="D94" s="13"/>
      <c r="E94" s="13"/>
      <c r="F94" s="13"/>
      <c r="G94" s="13"/>
    </row>
    <row r="95" spans="1:7" ht="15" x14ac:dyDescent="0.25">
      <c r="A95" s="58">
        <v>93</v>
      </c>
      <c r="B95" s="60">
        <v>45</v>
      </c>
      <c r="C95" s="13"/>
      <c r="D95" s="13"/>
      <c r="E95" s="13"/>
      <c r="F95" s="13"/>
      <c r="G95" s="13"/>
    </row>
    <row r="96" spans="1:7" ht="15" x14ac:dyDescent="0.25">
      <c r="A96" s="58">
        <v>94</v>
      </c>
      <c r="B96" s="60">
        <v>40</v>
      </c>
      <c r="C96" s="13"/>
      <c r="D96" s="13"/>
      <c r="E96" s="13"/>
      <c r="F96" s="13"/>
      <c r="G96" s="13"/>
    </row>
    <row r="97" spans="1:7" ht="15" x14ac:dyDescent="0.25">
      <c r="A97" s="58">
        <v>95</v>
      </c>
      <c r="B97" s="60">
        <v>40</v>
      </c>
      <c r="C97" s="13"/>
      <c r="D97" s="13"/>
      <c r="E97" s="13"/>
      <c r="F97" s="13"/>
      <c r="G97" s="13"/>
    </row>
    <row r="98" spans="1:7" ht="15" x14ac:dyDescent="0.25">
      <c r="A98" s="58">
        <v>96</v>
      </c>
      <c r="B98" s="60">
        <v>40</v>
      </c>
      <c r="C98" s="13"/>
      <c r="D98" s="13"/>
      <c r="E98" s="13"/>
      <c r="F98" s="13"/>
      <c r="G98" s="13"/>
    </row>
    <row r="99" spans="1:7" ht="15" x14ac:dyDescent="0.25">
      <c r="A99" s="58">
        <v>97</v>
      </c>
      <c r="B99" s="60">
        <v>35</v>
      </c>
      <c r="C99" s="13"/>
      <c r="D99" s="13"/>
      <c r="E99" s="13"/>
      <c r="F99" s="13"/>
      <c r="G99" s="13"/>
    </row>
    <row r="100" spans="1:7" ht="15" x14ac:dyDescent="0.25">
      <c r="A100" s="58">
        <v>98</v>
      </c>
      <c r="B100" s="60">
        <v>60</v>
      </c>
      <c r="C100" s="13"/>
      <c r="D100" s="13"/>
      <c r="E100" s="13"/>
      <c r="F100" s="13"/>
      <c r="G100" s="13"/>
    </row>
    <row r="101" spans="1:7" ht="15" x14ac:dyDescent="0.25">
      <c r="A101" s="58">
        <v>99</v>
      </c>
      <c r="B101" s="60">
        <v>40</v>
      </c>
      <c r="C101" s="13"/>
      <c r="D101" s="13"/>
      <c r="E101" s="13"/>
      <c r="F101" s="13"/>
      <c r="G101" s="13"/>
    </row>
    <row r="102" spans="1:7" ht="15" x14ac:dyDescent="0.25">
      <c r="A102" s="58">
        <v>100</v>
      </c>
      <c r="B102" s="60">
        <v>35</v>
      </c>
      <c r="C102" s="13"/>
      <c r="D102" s="13"/>
      <c r="E102" s="13"/>
      <c r="F102" s="13"/>
      <c r="G102" s="13"/>
    </row>
    <row r="103" spans="1:7" ht="15" x14ac:dyDescent="0.25">
      <c r="A103" s="58">
        <v>101</v>
      </c>
      <c r="B103" s="60">
        <v>40</v>
      </c>
      <c r="C103" s="13"/>
      <c r="D103" s="13"/>
      <c r="E103" s="13"/>
      <c r="F103" s="13"/>
      <c r="G103" s="13"/>
    </row>
    <row r="104" spans="1:7" ht="15" x14ac:dyDescent="0.25">
      <c r="A104" s="58">
        <v>102</v>
      </c>
      <c r="B104" s="60">
        <v>35</v>
      </c>
      <c r="C104" s="13"/>
      <c r="D104" s="13"/>
      <c r="E104" s="13"/>
      <c r="F104" s="13"/>
      <c r="G104" s="13"/>
    </row>
    <row r="105" spans="1:7" ht="15" x14ac:dyDescent="0.25">
      <c r="A105" s="58">
        <v>103</v>
      </c>
      <c r="B105" s="60">
        <v>40</v>
      </c>
      <c r="C105" s="13"/>
      <c r="D105" s="13"/>
      <c r="E105" s="13"/>
      <c r="F105" s="13"/>
      <c r="G105" s="13"/>
    </row>
    <row r="106" spans="1:7" ht="15" x14ac:dyDescent="0.25">
      <c r="A106" s="58">
        <v>104</v>
      </c>
      <c r="B106" s="60">
        <v>45</v>
      </c>
      <c r="C106" s="13"/>
      <c r="D106" s="13"/>
      <c r="E106" s="13"/>
      <c r="F106" s="13"/>
      <c r="G106" s="13"/>
    </row>
    <row r="107" spans="1:7" ht="15" x14ac:dyDescent="0.25">
      <c r="A107" s="58">
        <v>105</v>
      </c>
      <c r="B107" s="60">
        <v>40</v>
      </c>
      <c r="C107" s="13"/>
      <c r="D107" s="13"/>
      <c r="E107" s="13"/>
      <c r="F107" s="13"/>
      <c r="G107" s="13"/>
    </row>
    <row r="108" spans="1:7" ht="15" x14ac:dyDescent="0.25">
      <c r="A108" s="58">
        <v>106</v>
      </c>
      <c r="B108" s="60">
        <v>40</v>
      </c>
      <c r="C108" s="13"/>
      <c r="D108" s="13"/>
      <c r="E108" s="13"/>
      <c r="F108" s="13"/>
      <c r="G108" s="13"/>
    </row>
    <row r="109" spans="1:7" ht="15" x14ac:dyDescent="0.25">
      <c r="A109" s="58">
        <v>107</v>
      </c>
      <c r="B109" s="60">
        <v>35</v>
      </c>
      <c r="C109" s="13"/>
      <c r="D109" s="13"/>
      <c r="E109" s="13"/>
      <c r="F109" s="13"/>
      <c r="G109" s="13"/>
    </row>
    <row r="110" spans="1:7" ht="15" x14ac:dyDescent="0.25">
      <c r="A110" s="58">
        <v>108</v>
      </c>
      <c r="B110" s="60">
        <v>35</v>
      </c>
      <c r="C110" s="13"/>
      <c r="D110" s="13"/>
      <c r="E110" s="13"/>
      <c r="F110" s="13"/>
      <c r="G110" s="13"/>
    </row>
    <row r="111" spans="1:7" ht="15" x14ac:dyDescent="0.25">
      <c r="A111" s="58">
        <v>109</v>
      </c>
      <c r="B111" s="60">
        <v>45</v>
      </c>
      <c r="C111" s="13"/>
      <c r="D111" s="13"/>
      <c r="E111" s="13"/>
      <c r="F111" s="13"/>
      <c r="G111" s="13"/>
    </row>
    <row r="112" spans="1:7" ht="15" x14ac:dyDescent="0.25">
      <c r="A112" s="58">
        <v>110</v>
      </c>
      <c r="B112" s="60">
        <v>45</v>
      </c>
      <c r="C112" s="13"/>
      <c r="D112" s="13"/>
      <c r="E112" s="13"/>
      <c r="F112" s="13"/>
      <c r="G112" s="13"/>
    </row>
    <row r="113" spans="1:7" ht="15" x14ac:dyDescent="0.25">
      <c r="A113" s="58">
        <v>111</v>
      </c>
      <c r="B113" s="60">
        <v>45</v>
      </c>
      <c r="C113" s="13"/>
      <c r="D113" s="13"/>
      <c r="E113" s="13"/>
      <c r="F113" s="13"/>
      <c r="G113" s="13"/>
    </row>
    <row r="114" spans="1:7" ht="15" x14ac:dyDescent="0.25">
      <c r="A114" s="58">
        <v>112</v>
      </c>
      <c r="B114" s="60">
        <v>45</v>
      </c>
      <c r="C114" s="13"/>
      <c r="D114" s="13"/>
      <c r="E114" s="13"/>
      <c r="F114" s="13"/>
      <c r="G114" s="13"/>
    </row>
    <row r="115" spans="1:7" ht="15" x14ac:dyDescent="0.25">
      <c r="A115" s="58">
        <v>113</v>
      </c>
      <c r="B115" s="60">
        <v>45</v>
      </c>
      <c r="C115" s="13"/>
      <c r="D115" s="13"/>
      <c r="E115" s="13"/>
      <c r="F115" s="13"/>
      <c r="G115" s="13"/>
    </row>
    <row r="116" spans="1:7" ht="15" x14ac:dyDescent="0.25">
      <c r="A116" s="58">
        <v>114</v>
      </c>
      <c r="B116" s="60">
        <v>35</v>
      </c>
      <c r="C116" s="13"/>
      <c r="D116" s="13"/>
      <c r="E116" s="13"/>
      <c r="F116" s="13"/>
      <c r="G116" s="13"/>
    </row>
    <row r="117" spans="1:7" ht="15" x14ac:dyDescent="0.25">
      <c r="A117" s="58">
        <v>115</v>
      </c>
      <c r="B117" s="60">
        <v>30</v>
      </c>
      <c r="C117" s="13"/>
      <c r="D117" s="13"/>
      <c r="E117" s="13"/>
      <c r="F117" s="13"/>
      <c r="G117" s="13"/>
    </row>
    <row r="118" spans="1:7" ht="15" x14ac:dyDescent="0.25">
      <c r="A118" s="58">
        <v>116</v>
      </c>
      <c r="B118" s="60">
        <v>45</v>
      </c>
      <c r="C118" s="13"/>
      <c r="D118" s="13"/>
      <c r="E118" s="13"/>
      <c r="F118" s="13"/>
      <c r="G118" s="13"/>
    </row>
    <row r="119" spans="1:7" ht="15" x14ac:dyDescent="0.25">
      <c r="A119" s="58">
        <v>117</v>
      </c>
      <c r="B119" s="60">
        <v>40</v>
      </c>
      <c r="C119" s="13"/>
      <c r="D119" s="13"/>
      <c r="E119" s="13"/>
      <c r="F119" s="13"/>
      <c r="G119" s="13"/>
    </row>
    <row r="120" spans="1:7" ht="15" x14ac:dyDescent="0.25">
      <c r="A120" s="58">
        <v>118</v>
      </c>
      <c r="B120" s="60">
        <v>45</v>
      </c>
      <c r="C120" s="13"/>
      <c r="D120" s="13"/>
      <c r="E120" s="13"/>
      <c r="F120" s="13"/>
      <c r="G120" s="13"/>
    </row>
    <row r="121" spans="1:7" ht="15" x14ac:dyDescent="0.25">
      <c r="A121" s="58">
        <v>119</v>
      </c>
      <c r="B121" s="60">
        <v>35</v>
      </c>
      <c r="C121" s="13"/>
      <c r="D121" s="13"/>
      <c r="E121" s="13"/>
      <c r="F121" s="13"/>
      <c r="G121" s="13"/>
    </row>
    <row r="122" spans="1:7" ht="15" x14ac:dyDescent="0.25">
      <c r="A122" s="58">
        <v>120</v>
      </c>
      <c r="B122" s="60">
        <v>35</v>
      </c>
      <c r="C122" s="13"/>
      <c r="D122" s="13"/>
      <c r="E122" s="13"/>
      <c r="F122" s="13"/>
      <c r="G122" s="13"/>
    </row>
    <row r="123" spans="1:7" ht="15" x14ac:dyDescent="0.25">
      <c r="A123" s="58">
        <v>121</v>
      </c>
      <c r="B123" s="60">
        <v>45</v>
      </c>
      <c r="C123" s="13"/>
      <c r="D123" s="13"/>
      <c r="E123" s="13"/>
      <c r="F123" s="13"/>
      <c r="G123" s="13"/>
    </row>
    <row r="124" spans="1:7" ht="15" x14ac:dyDescent="0.25">
      <c r="A124" s="58">
        <v>122</v>
      </c>
      <c r="B124" s="60">
        <v>55</v>
      </c>
      <c r="C124" s="13"/>
      <c r="D124" s="13"/>
      <c r="E124" s="13"/>
      <c r="F124" s="13"/>
      <c r="G124" s="13"/>
    </row>
    <row r="125" spans="1:7" ht="15" x14ac:dyDescent="0.25">
      <c r="A125" s="58">
        <v>123</v>
      </c>
      <c r="B125" s="60">
        <v>40</v>
      </c>
      <c r="C125" s="13"/>
      <c r="D125" s="13"/>
      <c r="E125" s="13"/>
      <c r="F125" s="13"/>
      <c r="G125" s="13"/>
    </row>
    <row r="126" spans="1:7" ht="15" x14ac:dyDescent="0.25">
      <c r="A126" s="58">
        <v>124</v>
      </c>
      <c r="B126" s="60">
        <v>50</v>
      </c>
      <c r="C126" s="13"/>
      <c r="D126" s="13"/>
      <c r="E126" s="13"/>
      <c r="F126" s="13"/>
      <c r="G126" s="13"/>
    </row>
    <row r="127" spans="1:7" ht="15" x14ac:dyDescent="0.25">
      <c r="A127" s="58">
        <v>125</v>
      </c>
      <c r="B127" s="60">
        <v>50</v>
      </c>
      <c r="C127" s="13"/>
      <c r="D127" s="13"/>
      <c r="E127" s="13"/>
      <c r="F127" s="13"/>
      <c r="G127" s="13"/>
    </row>
    <row r="128" spans="1:7" ht="15" x14ac:dyDescent="0.25">
      <c r="A128" s="58">
        <v>126</v>
      </c>
      <c r="B128" s="60">
        <v>50</v>
      </c>
      <c r="C128" s="13"/>
      <c r="D128" s="13"/>
      <c r="E128" s="13"/>
      <c r="F128" s="13"/>
      <c r="G128" s="13"/>
    </row>
    <row r="129" spans="1:7" ht="15" x14ac:dyDescent="0.25">
      <c r="A129" s="58">
        <v>127</v>
      </c>
      <c r="B129" s="60">
        <v>50</v>
      </c>
      <c r="C129" s="13"/>
      <c r="D129" s="13"/>
      <c r="E129" s="13"/>
      <c r="F129" s="13"/>
      <c r="G129" s="13"/>
    </row>
    <row r="130" spans="1:7" ht="15" x14ac:dyDescent="0.25">
      <c r="A130" s="58">
        <v>128</v>
      </c>
      <c r="B130" s="60">
        <v>45</v>
      </c>
      <c r="C130" s="13"/>
      <c r="D130" s="13"/>
      <c r="E130" s="13"/>
      <c r="F130" s="13"/>
      <c r="G130" s="13"/>
    </row>
    <row r="131" spans="1:7" ht="15" x14ac:dyDescent="0.25">
      <c r="A131" s="58">
        <v>129</v>
      </c>
      <c r="B131" s="60">
        <v>50</v>
      </c>
      <c r="C131" s="13"/>
      <c r="D131" s="13"/>
      <c r="E131" s="13"/>
      <c r="F131" s="13"/>
      <c r="G131" s="13"/>
    </row>
    <row r="132" spans="1:7" ht="15" x14ac:dyDescent="0.25">
      <c r="A132" s="58">
        <v>130</v>
      </c>
      <c r="B132" s="60">
        <v>55</v>
      </c>
      <c r="C132" s="13"/>
      <c r="D132" s="13"/>
      <c r="E132" s="13"/>
      <c r="F132" s="13"/>
      <c r="G132" s="13"/>
    </row>
    <row r="133" spans="1:7" ht="15" x14ac:dyDescent="0.25">
      <c r="A133" s="58">
        <v>131</v>
      </c>
      <c r="B133" s="60">
        <v>50</v>
      </c>
      <c r="C133" s="13"/>
      <c r="D133" s="13"/>
      <c r="E133" s="13"/>
      <c r="F133" s="13"/>
      <c r="G133" s="13"/>
    </row>
    <row r="134" spans="1:7" ht="15" x14ac:dyDescent="0.25">
      <c r="A134" s="58">
        <v>132</v>
      </c>
      <c r="B134" s="60">
        <v>50</v>
      </c>
      <c r="C134" s="13"/>
      <c r="D134" s="13"/>
      <c r="E134" s="13"/>
      <c r="F134" s="13"/>
      <c r="G134" s="13"/>
    </row>
    <row r="135" spans="1:7" ht="15" x14ac:dyDescent="0.25">
      <c r="A135" s="58">
        <v>133</v>
      </c>
      <c r="B135" s="60">
        <v>45</v>
      </c>
      <c r="C135" s="13"/>
      <c r="D135" s="13"/>
      <c r="E135" s="13"/>
      <c r="F135" s="13"/>
      <c r="G135" s="13"/>
    </row>
    <row r="136" spans="1:7" ht="15" x14ac:dyDescent="0.25">
      <c r="A136" s="58">
        <v>134</v>
      </c>
      <c r="B136" s="60">
        <v>45</v>
      </c>
      <c r="C136" s="13"/>
      <c r="D136" s="13"/>
      <c r="E136" s="13"/>
      <c r="F136" s="13"/>
      <c r="G136" s="13"/>
    </row>
    <row r="137" spans="1:7" ht="15" x14ac:dyDescent="0.25">
      <c r="A137" s="58">
        <v>135</v>
      </c>
      <c r="B137" s="60">
        <v>50</v>
      </c>
      <c r="C137" s="13"/>
      <c r="D137" s="13"/>
      <c r="E137" s="13"/>
      <c r="F137" s="13"/>
      <c r="G137" s="13"/>
    </row>
    <row r="138" spans="1:7" ht="15" x14ac:dyDescent="0.25">
      <c r="A138" s="58">
        <v>136</v>
      </c>
      <c r="B138" s="60">
        <v>49</v>
      </c>
      <c r="C138" s="13"/>
      <c r="D138" s="13"/>
      <c r="E138" s="13"/>
      <c r="F138" s="13"/>
      <c r="G138" s="13"/>
    </row>
    <row r="139" spans="1:7" ht="15" x14ac:dyDescent="0.25">
      <c r="A139" s="58">
        <v>137</v>
      </c>
      <c r="B139" s="60">
        <v>55</v>
      </c>
      <c r="C139" s="13"/>
      <c r="D139" s="13"/>
      <c r="E139" s="13"/>
      <c r="F139" s="13"/>
      <c r="G139" s="13"/>
    </row>
    <row r="140" spans="1:7" ht="15" x14ac:dyDescent="0.25">
      <c r="A140" s="58">
        <v>138</v>
      </c>
      <c r="B140" s="60">
        <v>45</v>
      </c>
      <c r="C140" s="13"/>
      <c r="D140" s="13"/>
      <c r="E140" s="13"/>
      <c r="F140" s="13"/>
      <c r="G140" s="13"/>
    </row>
    <row r="141" spans="1:7" ht="15" x14ac:dyDescent="0.25">
      <c r="A141" s="58">
        <v>139</v>
      </c>
      <c r="B141" s="60">
        <v>56</v>
      </c>
      <c r="C141" s="13"/>
      <c r="D141" s="13"/>
      <c r="E141" s="13"/>
      <c r="F141" s="13"/>
      <c r="G141" s="13"/>
    </row>
    <row r="142" spans="1:7" ht="15" x14ac:dyDescent="0.25">
      <c r="A142" s="58">
        <v>140</v>
      </c>
      <c r="B142" s="60">
        <v>65</v>
      </c>
      <c r="C142" s="13"/>
      <c r="D142" s="13"/>
      <c r="E142" s="13"/>
      <c r="F142" s="13"/>
      <c r="G142" s="13"/>
    </row>
    <row r="143" spans="1:7" ht="15" x14ac:dyDescent="0.25">
      <c r="A143" s="58">
        <v>141</v>
      </c>
      <c r="B143" s="60">
        <v>70</v>
      </c>
      <c r="C143" s="13"/>
      <c r="D143" s="13"/>
      <c r="E143" s="13"/>
      <c r="F143" s="13"/>
      <c r="G143" s="13"/>
    </row>
    <row r="144" spans="1:7" ht="15" x14ac:dyDescent="0.25">
      <c r="A144" s="58">
        <v>142</v>
      </c>
      <c r="B144" s="60">
        <v>60</v>
      </c>
      <c r="C144" s="13"/>
      <c r="D144" s="13"/>
      <c r="E144" s="13"/>
      <c r="F144" s="13"/>
      <c r="G144" s="13"/>
    </row>
    <row r="145" spans="1:7" ht="15" x14ac:dyDescent="0.25">
      <c r="A145" s="58">
        <v>143</v>
      </c>
      <c r="B145" s="60">
        <v>60</v>
      </c>
      <c r="C145" s="13"/>
      <c r="D145" s="13"/>
      <c r="E145" s="13"/>
      <c r="F145" s="13"/>
      <c r="G145" s="13"/>
    </row>
    <row r="146" spans="1:7" ht="15" x14ac:dyDescent="0.25">
      <c r="A146" s="58">
        <v>144</v>
      </c>
      <c r="B146" s="60">
        <v>55</v>
      </c>
      <c r="C146" s="13"/>
      <c r="D146" s="13"/>
      <c r="E146" s="13"/>
      <c r="F146" s="13"/>
      <c r="G146" s="13"/>
    </row>
    <row r="147" spans="1:7" ht="15" x14ac:dyDescent="0.25">
      <c r="A147" s="58">
        <v>145</v>
      </c>
      <c r="B147" s="60">
        <v>60</v>
      </c>
      <c r="C147" s="13"/>
      <c r="D147" s="13"/>
      <c r="E147" s="13"/>
      <c r="F147" s="13"/>
      <c r="G147" s="13"/>
    </row>
    <row r="148" spans="1:7" ht="15" x14ac:dyDescent="0.25">
      <c r="A148" s="58">
        <v>146</v>
      </c>
      <c r="B148" s="60">
        <v>50</v>
      </c>
      <c r="C148" s="13"/>
      <c r="D148" s="13"/>
      <c r="E148" s="13"/>
      <c r="F148" s="13"/>
      <c r="G148" s="13"/>
    </row>
    <row r="149" spans="1:7" ht="15" x14ac:dyDescent="0.25">
      <c r="A149" s="58">
        <v>147</v>
      </c>
      <c r="B149" s="60">
        <v>40</v>
      </c>
      <c r="C149" s="13"/>
      <c r="D149" s="13"/>
      <c r="E149" s="13"/>
      <c r="F149" s="13"/>
      <c r="G149" s="13"/>
    </row>
    <row r="150" spans="1:7" ht="15" x14ac:dyDescent="0.25">
      <c r="A150" s="58">
        <v>148</v>
      </c>
      <c r="B150" s="60">
        <v>30</v>
      </c>
      <c r="C150" s="13"/>
      <c r="D150" s="13"/>
      <c r="E150" s="13"/>
      <c r="F150" s="13"/>
      <c r="G150" s="13"/>
    </row>
    <row r="151" spans="1:7" ht="15" x14ac:dyDescent="0.25">
      <c r="A151" s="58">
        <v>149</v>
      </c>
      <c r="B151" s="60">
        <v>35</v>
      </c>
      <c r="C151" s="13"/>
      <c r="D151" s="13"/>
      <c r="E151" s="13"/>
      <c r="F151" s="13"/>
      <c r="G151" s="13"/>
    </row>
    <row r="152" spans="1:7" ht="15" x14ac:dyDescent="0.25">
      <c r="A152" s="58">
        <v>150</v>
      </c>
      <c r="B152" s="60">
        <v>40</v>
      </c>
      <c r="C152" s="13"/>
      <c r="D152" s="13"/>
      <c r="E152" s="13"/>
      <c r="F152" s="13"/>
      <c r="G152" s="13"/>
    </row>
    <row r="153" spans="1:7" ht="15" x14ac:dyDescent="0.25">
      <c r="A153" s="58">
        <v>151</v>
      </c>
      <c r="B153" s="60">
        <v>35</v>
      </c>
      <c r="C153" s="13"/>
      <c r="D153" s="13"/>
      <c r="E153" s="13"/>
      <c r="F153" s="13"/>
      <c r="G153" s="13"/>
    </row>
    <row r="154" spans="1:7" ht="15" x14ac:dyDescent="0.25">
      <c r="A154" s="58">
        <v>152</v>
      </c>
      <c r="B154" s="60">
        <v>45</v>
      </c>
      <c r="C154" s="13"/>
      <c r="D154" s="13"/>
      <c r="E154" s="13"/>
      <c r="F154" s="13"/>
      <c r="G154" s="13"/>
    </row>
    <row r="155" spans="1:7" ht="15" x14ac:dyDescent="0.25">
      <c r="A155" s="58">
        <v>153</v>
      </c>
      <c r="B155" s="60">
        <v>45</v>
      </c>
      <c r="C155" s="13"/>
      <c r="D155" s="13"/>
      <c r="E155" s="13"/>
      <c r="F155" s="13"/>
      <c r="G155" s="13"/>
    </row>
    <row r="156" spans="1:7" ht="15" x14ac:dyDescent="0.25">
      <c r="A156" s="58">
        <v>154</v>
      </c>
      <c r="B156" s="60">
        <v>40</v>
      </c>
      <c r="C156" s="13"/>
      <c r="D156" s="13"/>
      <c r="E156" s="13"/>
      <c r="F156" s="13"/>
      <c r="G156" s="13"/>
    </row>
    <row r="157" spans="1:7" ht="15" x14ac:dyDescent="0.25">
      <c r="A157" s="58">
        <v>155</v>
      </c>
      <c r="B157" s="60">
        <v>35</v>
      </c>
      <c r="C157" s="13"/>
      <c r="D157" s="13"/>
      <c r="E157" s="13"/>
      <c r="F157" s="13"/>
      <c r="G157" s="13"/>
    </row>
    <row r="158" spans="1:7" ht="15" x14ac:dyDescent="0.25">
      <c r="A158" s="58">
        <v>156</v>
      </c>
      <c r="B158" s="60">
        <v>30</v>
      </c>
      <c r="C158" s="13"/>
      <c r="D158" s="13"/>
      <c r="E158" s="13"/>
      <c r="F158" s="13"/>
      <c r="G158" s="13"/>
    </row>
    <row r="159" spans="1:7" ht="15" x14ac:dyDescent="0.25">
      <c r="A159" s="58">
        <v>157</v>
      </c>
      <c r="B159" s="60">
        <v>30</v>
      </c>
      <c r="C159" s="13"/>
      <c r="D159" s="13"/>
      <c r="E159" s="13"/>
      <c r="F159" s="13"/>
      <c r="G159" s="13"/>
    </row>
    <row r="160" spans="1:7" ht="15" x14ac:dyDescent="0.25">
      <c r="A160" s="58">
        <v>158</v>
      </c>
      <c r="B160" s="60">
        <v>35</v>
      </c>
      <c r="C160" s="13"/>
      <c r="D160" s="13"/>
      <c r="E160" s="13"/>
      <c r="F160" s="13"/>
      <c r="G160" s="13"/>
    </row>
    <row r="161" spans="1:7" ht="15" x14ac:dyDescent="0.25">
      <c r="A161" s="58">
        <v>159</v>
      </c>
      <c r="B161" s="60">
        <v>40</v>
      </c>
      <c r="C161" s="13"/>
      <c r="D161" s="13"/>
      <c r="E161" s="13"/>
      <c r="F161" s="13"/>
      <c r="G161" s="13"/>
    </row>
    <row r="162" spans="1:7" ht="15" x14ac:dyDescent="0.25">
      <c r="A162" s="58">
        <v>160</v>
      </c>
      <c r="B162" s="60">
        <v>35</v>
      </c>
      <c r="C162" s="13"/>
      <c r="D162" s="13"/>
      <c r="E162" s="13"/>
      <c r="F162" s="13"/>
      <c r="G162" s="13"/>
    </row>
    <row r="163" spans="1:7" ht="15" x14ac:dyDescent="0.25">
      <c r="A163" s="58">
        <v>161</v>
      </c>
      <c r="B163" s="60">
        <v>35</v>
      </c>
      <c r="C163" s="13"/>
      <c r="D163" s="13"/>
      <c r="E163" s="13"/>
      <c r="F163" s="13"/>
      <c r="G163" s="13"/>
    </row>
    <row r="164" spans="1:7" ht="15" x14ac:dyDescent="0.25">
      <c r="A164" s="58">
        <v>162</v>
      </c>
      <c r="B164" s="60">
        <v>40</v>
      </c>
      <c r="C164" s="13"/>
      <c r="D164" s="13"/>
      <c r="E164" s="13"/>
      <c r="F164" s="13"/>
      <c r="G164" s="13"/>
    </row>
    <row r="165" spans="1:7" ht="15" x14ac:dyDescent="0.25">
      <c r="A165" s="58">
        <v>163</v>
      </c>
      <c r="B165" s="60">
        <v>40</v>
      </c>
      <c r="C165" s="13"/>
      <c r="D165" s="13"/>
      <c r="E165" s="13"/>
      <c r="F165" s="13"/>
      <c r="G165" s="13"/>
    </row>
    <row r="166" spans="1:7" ht="15" x14ac:dyDescent="0.25">
      <c r="A166" s="58">
        <v>164</v>
      </c>
      <c r="B166" s="60">
        <v>40</v>
      </c>
      <c r="C166" s="13"/>
      <c r="D166" s="13"/>
      <c r="E166" s="13"/>
      <c r="F166" s="13"/>
      <c r="G166" s="13"/>
    </row>
    <row r="167" spans="1:7" ht="15" x14ac:dyDescent="0.25">
      <c r="A167" s="58">
        <v>165</v>
      </c>
      <c r="B167" s="60">
        <v>45</v>
      </c>
      <c r="C167" s="13"/>
      <c r="D167" s="13"/>
      <c r="E167" s="13"/>
      <c r="F167" s="13"/>
      <c r="G167" s="13"/>
    </row>
    <row r="168" spans="1:7" ht="15" x14ac:dyDescent="0.25">
      <c r="A168" s="58">
        <v>166</v>
      </c>
      <c r="B168" s="60">
        <v>50</v>
      </c>
      <c r="C168" s="13"/>
      <c r="D168" s="13"/>
      <c r="E168" s="13"/>
      <c r="F168" s="13"/>
      <c r="G168" s="13"/>
    </row>
    <row r="169" spans="1:7" ht="15" x14ac:dyDescent="0.25">
      <c r="A169" s="58">
        <v>167</v>
      </c>
      <c r="B169" s="60">
        <v>45</v>
      </c>
      <c r="C169" s="13"/>
      <c r="D169" s="13"/>
      <c r="E169" s="13"/>
      <c r="F169" s="13"/>
      <c r="G169" s="13"/>
    </row>
    <row r="170" spans="1:7" ht="15" x14ac:dyDescent="0.25">
      <c r="A170" s="58">
        <v>168</v>
      </c>
      <c r="B170" s="60">
        <v>55</v>
      </c>
      <c r="C170" s="13"/>
      <c r="D170" s="13"/>
      <c r="E170" s="13"/>
      <c r="F170" s="13"/>
      <c r="G170" s="13"/>
    </row>
    <row r="171" spans="1:7" ht="15" x14ac:dyDescent="0.25">
      <c r="A171" s="58">
        <v>169</v>
      </c>
      <c r="B171" s="60">
        <v>45</v>
      </c>
      <c r="C171" s="13"/>
      <c r="D171" s="13"/>
      <c r="E171" s="13"/>
      <c r="F171" s="13"/>
      <c r="G171" s="13"/>
    </row>
    <row r="172" spans="1:7" ht="15" x14ac:dyDescent="0.25">
      <c r="A172" s="58">
        <v>170</v>
      </c>
      <c r="B172" s="60">
        <v>45</v>
      </c>
      <c r="C172" s="13"/>
      <c r="D172" s="13"/>
      <c r="E172" s="13"/>
      <c r="F172" s="13"/>
      <c r="G172" s="13"/>
    </row>
    <row r="173" spans="1:7" ht="15" x14ac:dyDescent="0.25">
      <c r="A173" s="58">
        <v>171</v>
      </c>
      <c r="B173" s="60">
        <v>45</v>
      </c>
      <c r="C173" s="13"/>
      <c r="D173" s="13"/>
      <c r="E173" s="13"/>
      <c r="F173" s="13"/>
      <c r="G173" s="13"/>
    </row>
    <row r="174" spans="1:7" ht="15" x14ac:dyDescent="0.25">
      <c r="A174" s="58">
        <v>172</v>
      </c>
      <c r="B174" s="60">
        <v>45</v>
      </c>
      <c r="C174" s="13"/>
      <c r="D174" s="13"/>
      <c r="E174" s="13"/>
      <c r="F174" s="13"/>
      <c r="G174" s="13"/>
    </row>
    <row r="175" spans="1:7" ht="15" x14ac:dyDescent="0.25">
      <c r="A175" s="58">
        <v>173</v>
      </c>
      <c r="B175" s="60">
        <v>40</v>
      </c>
      <c r="C175" s="13"/>
      <c r="D175" s="13"/>
      <c r="E175" s="13"/>
      <c r="F175" s="13"/>
      <c r="G175" s="13"/>
    </row>
    <row r="176" spans="1:7" ht="15" x14ac:dyDescent="0.25">
      <c r="A176" s="58">
        <v>174</v>
      </c>
      <c r="B176" s="60">
        <v>45</v>
      </c>
      <c r="C176" s="13"/>
      <c r="D176" s="13"/>
      <c r="E176" s="13"/>
      <c r="F176" s="13"/>
      <c r="G176" s="13"/>
    </row>
    <row r="177" spans="1:7" ht="15" x14ac:dyDescent="0.25">
      <c r="A177" s="58">
        <v>175</v>
      </c>
      <c r="B177" s="60">
        <v>40</v>
      </c>
      <c r="C177" s="13"/>
      <c r="D177" s="13"/>
      <c r="E177" s="13"/>
      <c r="F177" s="13"/>
      <c r="G177" s="13"/>
    </row>
    <row r="178" spans="1:7" ht="15" x14ac:dyDescent="0.25">
      <c r="A178" s="58">
        <v>176</v>
      </c>
      <c r="B178" s="60">
        <v>45</v>
      </c>
      <c r="C178" s="13"/>
      <c r="D178" s="13"/>
      <c r="E178" s="13"/>
      <c r="F178" s="13"/>
      <c r="G178" s="13"/>
    </row>
    <row r="179" spans="1:7" ht="15" x14ac:dyDescent="0.25">
      <c r="A179" s="58">
        <v>177</v>
      </c>
      <c r="B179" s="60">
        <v>45</v>
      </c>
      <c r="C179" s="13"/>
      <c r="D179" s="13"/>
      <c r="E179" s="13"/>
      <c r="F179" s="13"/>
      <c r="G179" s="13"/>
    </row>
    <row r="180" spans="1:7" ht="15" x14ac:dyDescent="0.25">
      <c r="A180" s="58">
        <v>178</v>
      </c>
      <c r="B180" s="60">
        <v>45</v>
      </c>
      <c r="C180" s="13"/>
      <c r="D180" s="13"/>
      <c r="E180" s="13"/>
      <c r="F180" s="13"/>
      <c r="G180" s="13"/>
    </row>
    <row r="181" spans="1:7" ht="15" x14ac:dyDescent="0.25">
      <c r="A181" s="58">
        <v>179</v>
      </c>
      <c r="B181" s="60">
        <v>45</v>
      </c>
      <c r="C181" s="13"/>
      <c r="D181" s="13"/>
      <c r="E181" s="13"/>
      <c r="F181" s="13"/>
      <c r="G181" s="13"/>
    </row>
    <row r="182" spans="1:7" ht="15" x14ac:dyDescent="0.25">
      <c r="A182" s="58">
        <v>180</v>
      </c>
      <c r="B182" s="60">
        <v>50</v>
      </c>
      <c r="C182" s="13"/>
      <c r="D182" s="13"/>
      <c r="E182" s="13"/>
      <c r="F182" s="13"/>
      <c r="G182" s="13"/>
    </row>
    <row r="183" spans="1:7" ht="15" x14ac:dyDescent="0.25">
      <c r="A183" s="58">
        <v>181</v>
      </c>
      <c r="B183" s="60">
        <v>45</v>
      </c>
      <c r="C183" s="13"/>
      <c r="D183" s="13"/>
      <c r="E183" s="13"/>
      <c r="F183" s="13"/>
      <c r="G183" s="13"/>
    </row>
    <row r="184" spans="1:7" ht="15" x14ac:dyDescent="0.25">
      <c r="A184" s="58">
        <v>182</v>
      </c>
      <c r="B184" s="60">
        <v>45</v>
      </c>
      <c r="C184" s="13"/>
      <c r="D184" s="13"/>
      <c r="E184" s="13"/>
      <c r="F184" s="13"/>
      <c r="G184" s="13"/>
    </row>
    <row r="185" spans="1:7" ht="15" x14ac:dyDescent="0.25">
      <c r="A185" s="58">
        <v>183</v>
      </c>
      <c r="B185" s="60">
        <v>40</v>
      </c>
      <c r="C185" s="13"/>
      <c r="D185" s="13"/>
      <c r="E185" s="13"/>
      <c r="F185" s="13"/>
      <c r="G185" s="13"/>
    </row>
    <row r="186" spans="1:7" ht="15" x14ac:dyDescent="0.25">
      <c r="A186" s="58">
        <v>184</v>
      </c>
      <c r="B186" s="60">
        <v>50</v>
      </c>
      <c r="C186" s="13"/>
      <c r="D186" s="13"/>
      <c r="E186" s="13"/>
      <c r="F186" s="13"/>
      <c r="G186" s="13"/>
    </row>
    <row r="187" spans="1:7" ht="15" x14ac:dyDescent="0.25">
      <c r="A187" s="58">
        <v>185</v>
      </c>
      <c r="B187" s="60">
        <v>50</v>
      </c>
      <c r="C187" s="13"/>
      <c r="D187" s="13"/>
      <c r="E187" s="13"/>
      <c r="F187" s="13"/>
      <c r="G187" s="13"/>
    </row>
    <row r="188" spans="1:7" ht="15" x14ac:dyDescent="0.25">
      <c r="A188" s="58">
        <v>186</v>
      </c>
      <c r="B188" s="60">
        <v>45</v>
      </c>
      <c r="C188" s="13"/>
      <c r="D188" s="13"/>
      <c r="E188" s="13"/>
      <c r="F188" s="13"/>
      <c r="G188" s="13"/>
    </row>
    <row r="189" spans="1:7" ht="15" x14ac:dyDescent="0.25">
      <c r="A189" s="58">
        <v>187</v>
      </c>
      <c r="B189" s="60">
        <v>55</v>
      </c>
      <c r="C189" s="13"/>
      <c r="D189" s="13"/>
      <c r="E189" s="13"/>
      <c r="F189" s="13"/>
      <c r="G189" s="13"/>
    </row>
    <row r="190" spans="1:7" ht="15" x14ac:dyDescent="0.25">
      <c r="A190" s="58">
        <v>188</v>
      </c>
      <c r="B190" s="60">
        <v>45</v>
      </c>
      <c r="C190" s="13"/>
      <c r="D190" s="13"/>
      <c r="E190" s="13"/>
      <c r="F190" s="13"/>
      <c r="G190" s="13"/>
    </row>
    <row r="191" spans="1:7" ht="15" x14ac:dyDescent="0.25">
      <c r="A191" s="58">
        <v>189</v>
      </c>
      <c r="B191" s="60">
        <v>50</v>
      </c>
      <c r="C191" s="13"/>
      <c r="D191" s="13"/>
      <c r="E191" s="13"/>
      <c r="F191" s="13"/>
      <c r="G191" s="13"/>
    </row>
    <row r="192" spans="1:7" ht="15" x14ac:dyDescent="0.25">
      <c r="A192" s="58">
        <v>190</v>
      </c>
      <c r="B192" s="60">
        <v>50</v>
      </c>
      <c r="C192" s="13"/>
      <c r="D192" s="13"/>
      <c r="E192" s="13"/>
      <c r="F192" s="13"/>
      <c r="G192" s="13"/>
    </row>
    <row r="193" spans="1:7" ht="15" x14ac:dyDescent="0.25">
      <c r="A193" s="58">
        <v>191</v>
      </c>
      <c r="B193" s="60">
        <v>35</v>
      </c>
      <c r="C193" s="13"/>
      <c r="D193" s="13"/>
      <c r="E193" s="13"/>
      <c r="F193" s="13"/>
      <c r="G193" s="13"/>
    </row>
    <row r="194" spans="1:7" ht="15" x14ac:dyDescent="0.25">
      <c r="A194" s="58">
        <v>192</v>
      </c>
      <c r="B194" s="60">
        <v>30</v>
      </c>
      <c r="C194" s="13"/>
      <c r="D194" s="13"/>
      <c r="E194" s="13"/>
      <c r="F194" s="13"/>
      <c r="G194" s="13"/>
    </row>
    <row r="195" spans="1:7" ht="15" x14ac:dyDescent="0.25">
      <c r="A195" s="58">
        <v>193</v>
      </c>
      <c r="B195" s="60">
        <v>45</v>
      </c>
      <c r="C195" s="13"/>
      <c r="D195" s="13"/>
      <c r="E195" s="13"/>
      <c r="F195" s="13"/>
      <c r="G195" s="13"/>
    </row>
    <row r="196" spans="1:7" ht="15" x14ac:dyDescent="0.25">
      <c r="A196" s="58">
        <v>194</v>
      </c>
      <c r="B196" s="60">
        <v>45</v>
      </c>
      <c r="C196" s="13"/>
      <c r="D196" s="13"/>
      <c r="E196" s="13"/>
      <c r="F196" s="13"/>
      <c r="G196" s="13"/>
    </row>
    <row r="197" spans="1:7" ht="15" x14ac:dyDescent="0.25">
      <c r="A197" s="58">
        <v>195</v>
      </c>
      <c r="B197" s="60">
        <v>40</v>
      </c>
      <c r="C197" s="13"/>
      <c r="D197" s="13"/>
      <c r="E197" s="13"/>
      <c r="F197" s="13"/>
      <c r="G197" s="13"/>
    </row>
    <row r="198" spans="1:7" ht="15" x14ac:dyDescent="0.25">
      <c r="A198" s="58">
        <v>196</v>
      </c>
      <c r="B198" s="60">
        <v>45</v>
      </c>
      <c r="C198" s="13"/>
      <c r="D198" s="13"/>
      <c r="E198" s="13"/>
      <c r="F198" s="13"/>
      <c r="G198" s="13"/>
    </row>
    <row r="199" spans="1:7" ht="15" x14ac:dyDescent="0.25">
      <c r="A199" s="58">
        <v>197</v>
      </c>
      <c r="B199" s="60">
        <v>45</v>
      </c>
      <c r="C199" s="13"/>
      <c r="D199" s="13"/>
      <c r="E199" s="13"/>
      <c r="F199" s="13"/>
      <c r="G199" s="13"/>
    </row>
    <row r="200" spans="1:7" ht="15" x14ac:dyDescent="0.25">
      <c r="A200" s="58">
        <v>198</v>
      </c>
      <c r="B200" s="60">
        <v>40</v>
      </c>
      <c r="C200" s="13"/>
      <c r="D200" s="13"/>
      <c r="E200" s="13"/>
      <c r="F200" s="13"/>
      <c r="G200" s="13"/>
    </row>
    <row r="201" spans="1:7" ht="15" x14ac:dyDescent="0.25">
      <c r="A201" s="58">
        <v>199</v>
      </c>
      <c r="B201" s="60">
        <v>40</v>
      </c>
      <c r="C201" s="13"/>
      <c r="D201" s="13"/>
      <c r="E201" s="13"/>
      <c r="F201" s="13"/>
      <c r="G201" s="13"/>
    </row>
    <row r="202" spans="1:7" ht="15" x14ac:dyDescent="0.25">
      <c r="A202" s="58">
        <v>200</v>
      </c>
      <c r="B202" s="60">
        <v>45</v>
      </c>
      <c r="C202" s="13"/>
      <c r="D202" s="13"/>
      <c r="E202" s="13"/>
      <c r="F202" s="13"/>
      <c r="G202" s="13"/>
    </row>
    <row r="203" spans="1:7" ht="15" x14ac:dyDescent="0.25">
      <c r="A203" s="58">
        <v>201</v>
      </c>
      <c r="B203" s="60">
        <v>30</v>
      </c>
      <c r="C203" s="13"/>
      <c r="D203" s="13"/>
      <c r="E203" s="13"/>
      <c r="F203" s="13"/>
      <c r="G203" s="13"/>
    </row>
    <row r="204" spans="1:7" ht="15" x14ac:dyDescent="0.25">
      <c r="A204" s="58">
        <v>202</v>
      </c>
      <c r="B204" s="60">
        <v>35</v>
      </c>
      <c r="C204" s="13"/>
      <c r="D204" s="13"/>
      <c r="E204" s="13"/>
      <c r="F204" s="13"/>
      <c r="G204" s="13"/>
    </row>
    <row r="205" spans="1:7" ht="15" x14ac:dyDescent="0.25">
      <c r="A205" s="58">
        <v>203</v>
      </c>
      <c r="B205" s="60">
        <v>35</v>
      </c>
      <c r="C205" s="13"/>
      <c r="D205" s="13"/>
      <c r="E205" s="13"/>
      <c r="F205" s="13"/>
      <c r="G205" s="13"/>
    </row>
    <row r="206" spans="1:7" ht="15" x14ac:dyDescent="0.25">
      <c r="A206" s="58">
        <v>204</v>
      </c>
      <c r="B206" s="60">
        <v>35</v>
      </c>
      <c r="C206" s="13"/>
      <c r="D206" s="13"/>
      <c r="E206" s="13"/>
      <c r="F206" s="13"/>
      <c r="G206" s="13"/>
    </row>
    <row r="207" spans="1:7" ht="15" x14ac:dyDescent="0.25">
      <c r="A207" s="58">
        <v>205</v>
      </c>
      <c r="B207" s="60">
        <v>35</v>
      </c>
      <c r="C207" s="13"/>
      <c r="D207" s="13"/>
      <c r="E207" s="13"/>
      <c r="F207" s="13"/>
      <c r="G207" s="13"/>
    </row>
    <row r="208" spans="1:7" ht="15" x14ac:dyDescent="0.25">
      <c r="A208" s="58">
        <v>206</v>
      </c>
      <c r="B208" s="60">
        <v>30</v>
      </c>
      <c r="C208" s="13"/>
      <c r="D208" s="13"/>
      <c r="E208" s="13"/>
      <c r="F208" s="13"/>
      <c r="G208" s="13"/>
    </row>
    <row r="209" spans="1:7" ht="15" x14ac:dyDescent="0.25">
      <c r="A209" s="58">
        <v>207</v>
      </c>
      <c r="B209" s="60">
        <v>35</v>
      </c>
      <c r="C209" s="13"/>
      <c r="D209" s="13"/>
      <c r="E209" s="13"/>
      <c r="F209" s="13"/>
      <c r="G209" s="13"/>
    </row>
    <row r="210" spans="1:7" ht="15" x14ac:dyDescent="0.25">
      <c r="A210" s="58">
        <v>208</v>
      </c>
      <c r="B210" s="60">
        <v>35</v>
      </c>
      <c r="C210" s="13"/>
      <c r="D210" s="13"/>
      <c r="E210" s="13"/>
      <c r="F210" s="13"/>
      <c r="G210" s="13"/>
    </row>
    <row r="211" spans="1:7" ht="15" x14ac:dyDescent="0.25">
      <c r="A211" s="58">
        <v>209</v>
      </c>
      <c r="B211" s="60">
        <v>45</v>
      </c>
      <c r="C211" s="13"/>
      <c r="D211" s="13"/>
      <c r="E211" s="13"/>
      <c r="F211" s="13"/>
      <c r="G211" s="13"/>
    </row>
    <row r="212" spans="1:7" ht="15" x14ac:dyDescent="0.25">
      <c r="A212" s="58">
        <v>210</v>
      </c>
      <c r="B212" s="60">
        <v>55</v>
      </c>
      <c r="C212" s="13"/>
      <c r="D212" s="13"/>
      <c r="E212" s="13"/>
      <c r="F212" s="13"/>
      <c r="G212" s="13"/>
    </row>
    <row r="213" spans="1:7" ht="15" x14ac:dyDescent="0.25">
      <c r="A213" s="58">
        <v>211</v>
      </c>
      <c r="B213" s="60">
        <v>50</v>
      </c>
      <c r="C213" s="13"/>
      <c r="D213" s="13"/>
      <c r="E213" s="13"/>
      <c r="F213" s="13"/>
      <c r="G213" s="13"/>
    </row>
    <row r="214" spans="1:7" ht="15" x14ac:dyDescent="0.25">
      <c r="A214" s="58">
        <v>212</v>
      </c>
      <c r="B214" s="60">
        <v>45</v>
      </c>
      <c r="C214" s="13"/>
      <c r="D214" s="13"/>
      <c r="E214" s="13"/>
      <c r="F214" s="13"/>
      <c r="G214" s="13"/>
    </row>
    <row r="215" spans="1:7" ht="15" x14ac:dyDescent="0.25">
      <c r="A215" s="58">
        <v>213</v>
      </c>
      <c r="B215" s="60">
        <v>45</v>
      </c>
      <c r="C215" s="13"/>
      <c r="D215" s="13"/>
      <c r="E215" s="13"/>
      <c r="F215" s="13"/>
      <c r="G215" s="13"/>
    </row>
    <row r="216" spans="1:7" ht="15" x14ac:dyDescent="0.25">
      <c r="A216" s="58">
        <v>214</v>
      </c>
      <c r="B216" s="60">
        <v>35</v>
      </c>
      <c r="C216" s="13"/>
      <c r="D216" s="13"/>
      <c r="E216" s="13"/>
      <c r="F216" s="13"/>
      <c r="G216" s="13"/>
    </row>
    <row r="217" spans="1:7" ht="15" x14ac:dyDescent="0.25">
      <c r="A217" s="58">
        <v>215</v>
      </c>
      <c r="B217" s="60">
        <v>40</v>
      </c>
      <c r="C217" s="13"/>
      <c r="D217" s="13"/>
      <c r="E217" s="13"/>
      <c r="F217" s="13"/>
      <c r="G217" s="13"/>
    </row>
    <row r="218" spans="1:7" ht="15" x14ac:dyDescent="0.25">
      <c r="A218" s="58">
        <v>216</v>
      </c>
      <c r="B218" s="60">
        <v>40</v>
      </c>
      <c r="C218" s="13"/>
      <c r="D218" s="13"/>
      <c r="E218" s="13"/>
      <c r="F218" s="13"/>
      <c r="G218" s="13"/>
    </row>
    <row r="219" spans="1:7" ht="15" x14ac:dyDescent="0.25">
      <c r="A219" s="58">
        <v>217</v>
      </c>
      <c r="B219" s="60">
        <v>40</v>
      </c>
      <c r="C219" s="13"/>
      <c r="D219" s="13"/>
      <c r="E219" s="13"/>
      <c r="F219" s="13"/>
      <c r="G219" s="13"/>
    </row>
    <row r="220" spans="1:7" ht="15" x14ac:dyDescent="0.25">
      <c r="A220" s="58">
        <v>218</v>
      </c>
      <c r="B220" s="60">
        <v>45</v>
      </c>
      <c r="C220" s="13"/>
      <c r="D220" s="13"/>
      <c r="E220" s="13"/>
      <c r="F220" s="13"/>
      <c r="G220" s="13"/>
    </row>
    <row r="221" spans="1:7" ht="15" x14ac:dyDescent="0.25">
      <c r="A221" s="58">
        <v>219</v>
      </c>
      <c r="B221" s="60">
        <v>45</v>
      </c>
      <c r="C221" s="13"/>
      <c r="D221" s="13"/>
      <c r="E221" s="13"/>
      <c r="F221" s="13"/>
      <c r="G221" s="13"/>
    </row>
    <row r="222" spans="1:7" ht="15" x14ac:dyDescent="0.25">
      <c r="A222" s="58">
        <v>220</v>
      </c>
      <c r="B222" s="60">
        <v>60</v>
      </c>
      <c r="C222" s="13"/>
      <c r="D222" s="13"/>
      <c r="E222" s="13"/>
      <c r="F222" s="13"/>
      <c r="G222" s="13"/>
    </row>
    <row r="223" spans="1:7" ht="15" x14ac:dyDescent="0.25">
      <c r="A223" s="58">
        <v>221</v>
      </c>
      <c r="B223" s="60">
        <v>60</v>
      </c>
      <c r="C223" s="13"/>
      <c r="D223" s="13"/>
      <c r="E223" s="13"/>
      <c r="F223" s="13"/>
      <c r="G223" s="13"/>
    </row>
    <row r="224" spans="1:7" ht="15" x14ac:dyDescent="0.25">
      <c r="A224" s="58">
        <v>222</v>
      </c>
      <c r="B224" s="60">
        <v>45</v>
      </c>
      <c r="C224" s="13"/>
      <c r="D224" s="13"/>
      <c r="E224" s="13"/>
      <c r="F224" s="13"/>
      <c r="G224" s="13"/>
    </row>
    <row r="225" spans="1:7" ht="15" x14ac:dyDescent="0.25">
      <c r="A225" s="58">
        <v>223</v>
      </c>
      <c r="B225" s="60">
        <v>60</v>
      </c>
      <c r="C225" s="13"/>
      <c r="D225" s="13"/>
      <c r="E225" s="13"/>
      <c r="F225" s="13"/>
      <c r="G225" s="13"/>
    </row>
    <row r="226" spans="1:7" ht="15" x14ac:dyDescent="0.25">
      <c r="A226" s="58">
        <v>224</v>
      </c>
      <c r="B226" s="60">
        <v>45</v>
      </c>
      <c r="C226" s="13"/>
      <c r="D226" s="13"/>
      <c r="E226" s="13"/>
      <c r="F226" s="13"/>
      <c r="G226" s="13"/>
    </row>
    <row r="227" spans="1:7" ht="15" x14ac:dyDescent="0.25">
      <c r="A227" s="58">
        <v>225</v>
      </c>
      <c r="B227" s="60">
        <v>40</v>
      </c>
      <c r="C227" s="13"/>
      <c r="D227" s="13"/>
      <c r="E227" s="13"/>
      <c r="F227" s="13"/>
      <c r="G227" s="13"/>
    </row>
    <row r="228" spans="1:7" ht="15" x14ac:dyDescent="0.25">
      <c r="A228" s="58">
        <v>226</v>
      </c>
      <c r="B228" s="60">
        <v>40</v>
      </c>
      <c r="C228" s="13"/>
      <c r="D228" s="13"/>
      <c r="E228" s="13"/>
      <c r="F228" s="13"/>
      <c r="G228" s="13"/>
    </row>
    <row r="229" spans="1:7" ht="15" x14ac:dyDescent="0.25">
      <c r="A229" s="58">
        <v>227</v>
      </c>
      <c r="B229" s="60">
        <v>40</v>
      </c>
      <c r="C229" s="13"/>
      <c r="D229" s="13"/>
      <c r="E229" s="13"/>
      <c r="F229" s="13"/>
      <c r="G229" s="13"/>
    </row>
    <row r="230" spans="1:7" ht="15" x14ac:dyDescent="0.25">
      <c r="A230" s="58">
        <v>228</v>
      </c>
      <c r="B230" s="60">
        <v>40</v>
      </c>
      <c r="C230" s="13"/>
      <c r="D230" s="13"/>
      <c r="E230" s="13"/>
      <c r="F230" s="13"/>
      <c r="G230" s="13"/>
    </row>
    <row r="231" spans="1:7" ht="15" x14ac:dyDescent="0.25">
      <c r="A231" s="58">
        <v>229</v>
      </c>
      <c r="B231" s="60">
        <v>45</v>
      </c>
      <c r="C231" s="13"/>
      <c r="D231" s="13"/>
      <c r="E231" s="13"/>
      <c r="F231" s="13"/>
      <c r="G231" s="13"/>
    </row>
    <row r="232" spans="1:7" ht="15" x14ac:dyDescent="0.25">
      <c r="A232" s="58">
        <v>230</v>
      </c>
      <c r="B232" s="60">
        <v>35</v>
      </c>
      <c r="C232" s="13"/>
      <c r="D232" s="13"/>
      <c r="E232" s="13"/>
      <c r="F232" s="13"/>
      <c r="G232" s="13"/>
    </row>
    <row r="233" spans="1:7" ht="15" x14ac:dyDescent="0.25">
      <c r="A233" s="58">
        <v>231</v>
      </c>
      <c r="B233" s="60">
        <v>40</v>
      </c>
      <c r="C233" s="13"/>
      <c r="D233" s="13"/>
      <c r="E233" s="13"/>
      <c r="F233" s="13"/>
      <c r="G233" s="13"/>
    </row>
    <row r="234" spans="1:7" ht="15" x14ac:dyDescent="0.25">
      <c r="A234" s="58">
        <v>232</v>
      </c>
      <c r="B234" s="60">
        <v>40</v>
      </c>
      <c r="C234" s="13"/>
      <c r="D234" s="13"/>
      <c r="E234" s="13"/>
      <c r="F234" s="13"/>
      <c r="G234" s="13"/>
    </row>
    <row r="235" spans="1:7" ht="15" x14ac:dyDescent="0.25">
      <c r="A235" s="58">
        <v>233</v>
      </c>
      <c r="B235" s="60">
        <v>40</v>
      </c>
      <c r="C235" s="13"/>
      <c r="D235" s="13"/>
      <c r="E235" s="13"/>
      <c r="F235" s="13"/>
      <c r="G235" s="13"/>
    </row>
    <row r="236" spans="1:7" ht="15" x14ac:dyDescent="0.25">
      <c r="A236" s="58">
        <v>234</v>
      </c>
      <c r="B236" s="60">
        <v>40</v>
      </c>
      <c r="C236" s="13"/>
      <c r="D236" s="13"/>
      <c r="E236" s="13"/>
      <c r="F236" s="13"/>
      <c r="G236" s="13"/>
    </row>
    <row r="237" spans="1:7" ht="15" x14ac:dyDescent="0.25">
      <c r="A237" s="58">
        <v>235</v>
      </c>
      <c r="B237" s="60">
        <v>40</v>
      </c>
      <c r="C237" s="13"/>
      <c r="D237" s="13"/>
      <c r="E237" s="13"/>
      <c r="F237" s="13"/>
      <c r="G237" s="13"/>
    </row>
    <row r="238" spans="1:7" ht="15" x14ac:dyDescent="0.25">
      <c r="A238" s="58">
        <v>236</v>
      </c>
      <c r="B238" s="60">
        <v>65</v>
      </c>
      <c r="C238" s="13"/>
      <c r="D238" s="13"/>
      <c r="E238" s="13"/>
      <c r="F238" s="13"/>
      <c r="G238" s="13"/>
    </row>
    <row r="239" spans="1:7" ht="15" x14ac:dyDescent="0.25">
      <c r="A239" s="58">
        <v>237</v>
      </c>
      <c r="B239" s="60">
        <v>70</v>
      </c>
      <c r="C239" s="13"/>
      <c r="D239" s="13"/>
      <c r="E239" s="13"/>
      <c r="F239" s="13"/>
      <c r="G239" s="13"/>
    </row>
    <row r="240" spans="1:7" ht="15" x14ac:dyDescent="0.25">
      <c r="A240" s="58">
        <v>238</v>
      </c>
      <c r="B240" s="60">
        <v>60</v>
      </c>
      <c r="C240" s="13"/>
      <c r="D240" s="13"/>
      <c r="E240" s="13"/>
      <c r="F240" s="13"/>
      <c r="G240" s="13"/>
    </row>
    <row r="241" spans="1:7" ht="15" x14ac:dyDescent="0.25">
      <c r="A241" s="58">
        <v>239</v>
      </c>
      <c r="B241" s="60">
        <v>72</v>
      </c>
      <c r="C241" s="13"/>
      <c r="D241" s="13"/>
      <c r="E241" s="13"/>
      <c r="F241" s="13"/>
      <c r="G241" s="13"/>
    </row>
    <row r="242" spans="1:7" ht="15" x14ac:dyDescent="0.25">
      <c r="A242" s="58">
        <v>240</v>
      </c>
      <c r="B242" s="60">
        <v>55</v>
      </c>
      <c r="C242" s="13"/>
      <c r="D242" s="13"/>
      <c r="E242" s="13"/>
      <c r="F242" s="13"/>
      <c r="G242" s="13"/>
    </row>
    <row r="243" spans="1:7" ht="15" x14ac:dyDescent="0.25">
      <c r="A243" s="58">
        <v>241</v>
      </c>
      <c r="B243" s="60">
        <v>60</v>
      </c>
      <c r="C243" s="13"/>
      <c r="D243" s="13"/>
      <c r="E243" s="13"/>
      <c r="F243" s="13"/>
      <c r="G243" s="13"/>
    </row>
    <row r="244" spans="1:7" ht="15" x14ac:dyDescent="0.25">
      <c r="A244" s="58">
        <v>242</v>
      </c>
      <c r="B244" s="60">
        <v>55</v>
      </c>
      <c r="C244" s="13"/>
      <c r="D244" s="13"/>
      <c r="E244" s="13"/>
      <c r="F244" s="13"/>
      <c r="G244" s="13"/>
    </row>
    <row r="245" spans="1:7" ht="15" x14ac:dyDescent="0.25">
      <c r="A245" s="58">
        <v>243</v>
      </c>
      <c r="B245" s="60">
        <v>60</v>
      </c>
      <c r="C245" s="13"/>
      <c r="D245" s="13"/>
      <c r="E245" s="13"/>
      <c r="F245" s="13"/>
      <c r="G245" s="13"/>
    </row>
    <row r="246" spans="1:7" ht="15" x14ac:dyDescent="0.25">
      <c r="A246" s="58">
        <v>244</v>
      </c>
      <c r="B246" s="60">
        <v>55</v>
      </c>
      <c r="C246" s="13"/>
      <c r="D246" s="13"/>
      <c r="E246" s="13"/>
      <c r="F246" s="13"/>
      <c r="G246" s="13"/>
    </row>
    <row r="247" spans="1:7" ht="15" x14ac:dyDescent="0.25">
      <c r="A247" s="58">
        <v>245</v>
      </c>
      <c r="B247" s="60">
        <v>65</v>
      </c>
      <c r="C247" s="13"/>
      <c r="D247" s="13"/>
      <c r="E247" s="13"/>
      <c r="F247" s="13"/>
      <c r="G247" s="13"/>
    </row>
    <row r="248" spans="1:7" ht="15" x14ac:dyDescent="0.25">
      <c r="A248" s="58">
        <v>246</v>
      </c>
      <c r="B248" s="60">
        <v>60</v>
      </c>
      <c r="C248" s="13"/>
      <c r="D248" s="13"/>
      <c r="E248" s="13"/>
      <c r="F248" s="13"/>
      <c r="G248" s="13"/>
    </row>
    <row r="249" spans="1:7" ht="15" x14ac:dyDescent="0.25">
      <c r="A249" s="58">
        <v>247</v>
      </c>
      <c r="B249" s="60">
        <v>70</v>
      </c>
      <c r="C249" s="13"/>
      <c r="D249" s="13"/>
      <c r="E249" s="13"/>
      <c r="F249" s="13"/>
      <c r="G249" s="13"/>
    </row>
    <row r="250" spans="1:7" ht="15" x14ac:dyDescent="0.25">
      <c r="A250" s="58">
        <v>248</v>
      </c>
      <c r="B250" s="60">
        <v>70</v>
      </c>
      <c r="C250" s="13"/>
      <c r="D250" s="13"/>
      <c r="E250" s="13"/>
      <c r="F250" s="13"/>
      <c r="G250" s="13"/>
    </row>
    <row r="251" spans="1:7" ht="15" x14ac:dyDescent="0.25">
      <c r="A251" s="58">
        <v>249</v>
      </c>
      <c r="B251" s="60">
        <v>65</v>
      </c>
      <c r="C251" s="13"/>
      <c r="D251" s="13"/>
      <c r="E251" s="13"/>
      <c r="F251" s="13"/>
      <c r="G251" s="13"/>
    </row>
    <row r="252" spans="1:7" ht="15" x14ac:dyDescent="0.25">
      <c r="A252" s="58">
        <v>250</v>
      </c>
      <c r="B252" s="60">
        <v>54</v>
      </c>
      <c r="C252" s="13"/>
      <c r="D252" s="13"/>
      <c r="E252" s="13"/>
      <c r="F252" s="13"/>
      <c r="G252" s="13"/>
    </row>
    <row r="253" spans="1:7" x14ac:dyDescent="0.2">
      <c r="A253" s="228" t="s">
        <v>212</v>
      </c>
      <c r="B253" s="228"/>
      <c r="C253" s="2">
        <f>SUM(C3:C252)</f>
        <v>0</v>
      </c>
      <c r="D253" s="2">
        <f t="shared" ref="D253:G253" si="5">SUM(D3:D252)</f>
        <v>0</v>
      </c>
      <c r="E253" s="2">
        <f t="shared" si="5"/>
        <v>1</v>
      </c>
      <c r="F253" s="2">
        <f t="shared" si="5"/>
        <v>0</v>
      </c>
      <c r="G253" s="2">
        <f t="shared" si="5"/>
        <v>0</v>
      </c>
    </row>
  </sheetData>
  <mergeCells count="8">
    <mergeCell ref="A1:K1"/>
    <mergeCell ref="A253:B253"/>
    <mergeCell ref="J8:M8"/>
    <mergeCell ref="J3:M3"/>
    <mergeCell ref="J4:M4"/>
    <mergeCell ref="J5:M5"/>
    <mergeCell ref="J6:M6"/>
    <mergeCell ref="J7:M7"/>
  </mergeCell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selection activeCell="J8" sqref="J8"/>
    </sheetView>
  </sheetViews>
  <sheetFormatPr defaultRowHeight="15" x14ac:dyDescent="0.25"/>
  <cols>
    <col min="1" max="1" width="10.140625" bestFit="1" customWidth="1"/>
    <col min="2" max="2" width="9.85546875" bestFit="1" customWidth="1"/>
    <col min="3" max="3" width="10.5703125" bestFit="1" customWidth="1"/>
    <col min="4" max="4" width="5.140625" bestFit="1" customWidth="1"/>
    <col min="5" max="5" width="10.42578125" bestFit="1" customWidth="1"/>
    <col min="6" max="6" width="7.85546875" bestFit="1" customWidth="1"/>
    <col min="7" max="7" width="9" bestFit="1" customWidth="1"/>
    <col min="8" max="8" width="9.85546875" bestFit="1" customWidth="1"/>
  </cols>
  <sheetData>
    <row r="1" spans="1:17" x14ac:dyDescent="0.25">
      <c r="A1" s="229" t="s">
        <v>354</v>
      </c>
      <c r="B1" s="230"/>
      <c r="C1" s="230"/>
      <c r="D1" s="230"/>
      <c r="E1" s="230"/>
      <c r="F1" s="230"/>
      <c r="G1" s="230"/>
      <c r="H1" s="230"/>
      <c r="I1" s="230"/>
      <c r="J1" s="231"/>
    </row>
    <row r="2" spans="1:17" x14ac:dyDescent="0.25">
      <c r="A2" s="232" t="s">
        <v>498</v>
      </c>
      <c r="B2" s="233"/>
      <c r="C2" s="233"/>
      <c r="D2" s="233"/>
      <c r="E2" s="233"/>
      <c r="F2" s="233"/>
      <c r="G2" s="233"/>
      <c r="H2" s="233"/>
      <c r="I2" s="233"/>
      <c r="J2" s="234"/>
    </row>
    <row r="3" spans="1:17" ht="30" x14ac:dyDescent="0.25">
      <c r="A3" s="30" t="s">
        <v>219</v>
      </c>
      <c r="B3" s="30" t="s">
        <v>220</v>
      </c>
      <c r="C3" s="30" t="s">
        <v>221</v>
      </c>
      <c r="D3" s="30" t="s">
        <v>222</v>
      </c>
      <c r="E3" s="30" t="s">
        <v>223</v>
      </c>
      <c r="F3" s="30" t="s">
        <v>212</v>
      </c>
      <c r="G3" s="30" t="s">
        <v>224</v>
      </c>
      <c r="H3" s="30" t="s">
        <v>262</v>
      </c>
      <c r="I3" s="30" t="s">
        <v>263</v>
      </c>
      <c r="J3" s="30" t="s">
        <v>264</v>
      </c>
      <c r="L3" s="123" t="s">
        <v>81</v>
      </c>
      <c r="M3" s="124"/>
      <c r="N3" s="124"/>
      <c r="O3" s="124"/>
      <c r="P3" s="124"/>
      <c r="Q3" s="125"/>
    </row>
    <row r="4" spans="1:17" x14ac:dyDescent="0.25">
      <c r="A4" s="29">
        <v>38448</v>
      </c>
      <c r="B4" s="16">
        <v>15858</v>
      </c>
      <c r="C4" s="15" t="s">
        <v>225</v>
      </c>
      <c r="D4" s="15">
        <v>55</v>
      </c>
      <c r="E4" s="15">
        <v>10</v>
      </c>
      <c r="F4" s="15">
        <f t="shared" ref="F4:F67" si="0">E4*D4</f>
        <v>550</v>
      </c>
      <c r="G4" s="15">
        <f>F4*18%</f>
        <v>99</v>
      </c>
      <c r="H4" s="15">
        <f t="shared" ref="H4:H13" si="1">G4+F4</f>
        <v>649</v>
      </c>
      <c r="I4">
        <f>IF(AVERAGE(H4:H112)&gt;1000,SUM(E3:E111),0)</f>
        <v>8353</v>
      </c>
      <c r="L4" s="23" t="s">
        <v>353</v>
      </c>
      <c r="M4" s="31"/>
      <c r="N4" s="31"/>
      <c r="O4" s="31"/>
      <c r="P4" s="31"/>
      <c r="Q4" s="31"/>
    </row>
    <row r="5" spans="1:17" x14ac:dyDescent="0.25">
      <c r="A5" s="29">
        <v>38449</v>
      </c>
      <c r="B5" s="16">
        <v>15858</v>
      </c>
      <c r="C5" s="15" t="s">
        <v>225</v>
      </c>
      <c r="D5" s="15">
        <v>6</v>
      </c>
      <c r="E5" s="15">
        <v>10</v>
      </c>
      <c r="F5" s="15">
        <f t="shared" si="0"/>
        <v>60</v>
      </c>
      <c r="G5" s="15">
        <f t="shared" ref="G5:G68" si="2">F5*18%</f>
        <v>10.799999999999999</v>
      </c>
      <c r="H5" s="15">
        <f t="shared" si="1"/>
        <v>70.8</v>
      </c>
      <c r="L5" s="122" t="s">
        <v>352</v>
      </c>
      <c r="M5" s="124"/>
      <c r="N5" s="124"/>
      <c r="O5" s="124"/>
      <c r="P5" s="124"/>
      <c r="Q5" s="125"/>
    </row>
    <row r="6" spans="1:17" x14ac:dyDescent="0.25">
      <c r="A6" s="29">
        <v>38449</v>
      </c>
      <c r="B6" s="16">
        <v>15858</v>
      </c>
      <c r="C6" s="15" t="s">
        <v>225</v>
      </c>
      <c r="D6" s="15">
        <v>888</v>
      </c>
      <c r="E6" s="15">
        <v>10</v>
      </c>
      <c r="F6" s="15">
        <f t="shared" si="0"/>
        <v>8880</v>
      </c>
      <c r="G6" s="15">
        <f t="shared" si="2"/>
        <v>1598.3999999999999</v>
      </c>
      <c r="H6" s="15">
        <f t="shared" si="1"/>
        <v>10478.4</v>
      </c>
    </row>
    <row r="7" spans="1:17" x14ac:dyDescent="0.25">
      <c r="A7" s="29">
        <v>38444</v>
      </c>
      <c r="B7" s="16">
        <v>15851</v>
      </c>
      <c r="C7" s="15" t="s">
        <v>226</v>
      </c>
      <c r="D7" s="15">
        <v>5</v>
      </c>
      <c r="E7" s="15">
        <v>50</v>
      </c>
      <c r="F7" s="15">
        <f t="shared" si="0"/>
        <v>250</v>
      </c>
      <c r="G7" s="15">
        <f t="shared" si="2"/>
        <v>45</v>
      </c>
      <c r="H7" s="15">
        <f t="shared" si="1"/>
        <v>295</v>
      </c>
    </row>
    <row r="8" spans="1:17" x14ac:dyDescent="0.25">
      <c r="A8" s="29">
        <v>38444</v>
      </c>
      <c r="B8" s="16">
        <v>15851</v>
      </c>
      <c r="C8" s="15" t="s">
        <v>226</v>
      </c>
      <c r="D8" s="15">
        <v>5</v>
      </c>
      <c r="E8" s="15">
        <v>50</v>
      </c>
      <c r="F8" s="15">
        <f t="shared" si="0"/>
        <v>250</v>
      </c>
      <c r="G8" s="15">
        <f t="shared" si="2"/>
        <v>45</v>
      </c>
      <c r="H8" s="15">
        <f t="shared" si="1"/>
        <v>295</v>
      </c>
    </row>
    <row r="9" spans="1:17" x14ac:dyDescent="0.25">
      <c r="A9" s="29">
        <v>38444</v>
      </c>
      <c r="B9" s="16">
        <v>15851</v>
      </c>
      <c r="C9" s="15" t="s">
        <v>226</v>
      </c>
      <c r="D9" s="15">
        <v>22</v>
      </c>
      <c r="E9" s="15">
        <v>50</v>
      </c>
      <c r="F9" s="15">
        <f t="shared" si="0"/>
        <v>1100</v>
      </c>
      <c r="G9" s="15">
        <f t="shared" si="2"/>
        <v>198</v>
      </c>
      <c r="H9" s="15">
        <f t="shared" si="1"/>
        <v>1298</v>
      </c>
    </row>
    <row r="10" spans="1:17" x14ac:dyDescent="0.25">
      <c r="A10" s="29">
        <v>38444</v>
      </c>
      <c r="B10" s="16">
        <v>15851</v>
      </c>
      <c r="C10" s="15" t="s">
        <v>226</v>
      </c>
      <c r="D10" s="15">
        <v>36</v>
      </c>
      <c r="E10" s="15">
        <v>50</v>
      </c>
      <c r="F10" s="15">
        <f t="shared" si="0"/>
        <v>1800</v>
      </c>
      <c r="G10" s="15">
        <f t="shared" si="2"/>
        <v>324</v>
      </c>
      <c r="H10" s="15">
        <f t="shared" si="1"/>
        <v>2124</v>
      </c>
    </row>
    <row r="11" spans="1:17" x14ac:dyDescent="0.25">
      <c r="A11" s="29">
        <v>38444</v>
      </c>
      <c r="B11" s="16">
        <v>15851</v>
      </c>
      <c r="C11" s="15" t="s">
        <v>226</v>
      </c>
      <c r="D11" s="15">
        <v>50</v>
      </c>
      <c r="E11" s="15">
        <v>50</v>
      </c>
      <c r="F11" s="15">
        <f t="shared" si="0"/>
        <v>2500</v>
      </c>
      <c r="G11" s="15">
        <f t="shared" si="2"/>
        <v>450</v>
      </c>
      <c r="H11" s="15">
        <f t="shared" si="1"/>
        <v>2950</v>
      </c>
    </row>
    <row r="12" spans="1:17" x14ac:dyDescent="0.25">
      <c r="A12" s="29">
        <v>38444</v>
      </c>
      <c r="B12" s="16">
        <v>15851</v>
      </c>
      <c r="C12" s="15" t="s">
        <v>226</v>
      </c>
      <c r="D12" s="15">
        <v>64</v>
      </c>
      <c r="E12" s="15">
        <v>50</v>
      </c>
      <c r="F12" s="15">
        <f t="shared" si="0"/>
        <v>3200</v>
      </c>
      <c r="G12" s="15">
        <f t="shared" si="2"/>
        <v>576</v>
      </c>
      <c r="H12" s="15">
        <f t="shared" si="1"/>
        <v>3776</v>
      </c>
    </row>
    <row r="13" spans="1:17" x14ac:dyDescent="0.25">
      <c r="A13" s="29">
        <v>38443</v>
      </c>
      <c r="B13" s="16">
        <v>15850</v>
      </c>
      <c r="C13" s="15" t="s">
        <v>227</v>
      </c>
      <c r="D13" s="15">
        <v>78</v>
      </c>
      <c r="E13" s="15">
        <v>10</v>
      </c>
      <c r="F13" s="15">
        <f t="shared" si="0"/>
        <v>780</v>
      </c>
      <c r="G13" s="15">
        <f t="shared" si="2"/>
        <v>140.4</v>
      </c>
      <c r="H13" s="15">
        <f t="shared" si="1"/>
        <v>920.4</v>
      </c>
    </row>
    <row r="14" spans="1:17" x14ac:dyDescent="0.25">
      <c r="A14" s="29">
        <v>38443</v>
      </c>
      <c r="B14" s="16">
        <v>15850</v>
      </c>
      <c r="C14" s="15" t="s">
        <v>227</v>
      </c>
      <c r="D14" s="15">
        <v>92</v>
      </c>
      <c r="E14" s="15">
        <v>10</v>
      </c>
      <c r="F14" s="15">
        <f t="shared" si="0"/>
        <v>920</v>
      </c>
      <c r="G14" s="15">
        <f t="shared" si="2"/>
        <v>165.6</v>
      </c>
      <c r="H14" s="15"/>
    </row>
    <row r="15" spans="1:17" x14ac:dyDescent="0.25">
      <c r="A15" s="29">
        <v>38443</v>
      </c>
      <c r="B15" s="16">
        <v>15850</v>
      </c>
      <c r="C15" s="15" t="s">
        <v>227</v>
      </c>
      <c r="D15" s="15">
        <v>106</v>
      </c>
      <c r="E15" s="15">
        <v>10</v>
      </c>
      <c r="F15" s="15">
        <f t="shared" si="0"/>
        <v>1060</v>
      </c>
      <c r="G15" s="15">
        <f t="shared" si="2"/>
        <v>190.79999999999998</v>
      </c>
      <c r="H15" s="15">
        <f>G15+F15</f>
        <v>1250.8</v>
      </c>
    </row>
    <row r="16" spans="1:17" x14ac:dyDescent="0.25">
      <c r="A16" s="29">
        <v>38443</v>
      </c>
      <c r="B16" s="16">
        <v>15850</v>
      </c>
      <c r="C16" s="15" t="s">
        <v>227</v>
      </c>
      <c r="D16" s="15">
        <v>120</v>
      </c>
      <c r="E16" s="15">
        <v>10</v>
      </c>
      <c r="F16" s="15">
        <f t="shared" si="0"/>
        <v>1200</v>
      </c>
      <c r="G16" s="15">
        <f t="shared" si="2"/>
        <v>216</v>
      </c>
      <c r="H16" s="15">
        <f>G16+F16</f>
        <v>1416</v>
      </c>
    </row>
    <row r="17" spans="1:8" x14ac:dyDescent="0.25">
      <c r="A17" s="29">
        <v>38443</v>
      </c>
      <c r="B17" s="16">
        <v>15850</v>
      </c>
      <c r="C17" s="15" t="s">
        <v>227</v>
      </c>
      <c r="D17" s="15">
        <v>134</v>
      </c>
      <c r="E17" s="15">
        <v>10</v>
      </c>
      <c r="F17" s="15">
        <f t="shared" si="0"/>
        <v>1340</v>
      </c>
      <c r="G17" s="15">
        <f t="shared" si="2"/>
        <v>241.2</v>
      </c>
      <c r="H17" s="15"/>
    </row>
    <row r="18" spans="1:8" x14ac:dyDescent="0.25">
      <c r="A18" s="29">
        <v>38443</v>
      </c>
      <c r="B18" s="16">
        <v>15850</v>
      </c>
      <c r="C18" s="15" t="s">
        <v>227</v>
      </c>
      <c r="D18" s="15">
        <v>148</v>
      </c>
      <c r="E18" s="15">
        <v>10</v>
      </c>
      <c r="F18" s="15">
        <f t="shared" si="0"/>
        <v>1480</v>
      </c>
      <c r="G18" s="15">
        <f t="shared" si="2"/>
        <v>266.39999999999998</v>
      </c>
      <c r="H18" s="15">
        <f>G18+F18</f>
        <v>1746.4</v>
      </c>
    </row>
    <row r="19" spans="1:8" x14ac:dyDescent="0.25">
      <c r="A19" s="29">
        <v>38446</v>
      </c>
      <c r="B19" s="16">
        <v>15853</v>
      </c>
      <c r="C19" s="15" t="s">
        <v>228</v>
      </c>
      <c r="D19" s="15">
        <v>162</v>
      </c>
      <c r="E19" s="15">
        <v>5</v>
      </c>
      <c r="F19" s="15">
        <f t="shared" si="0"/>
        <v>810</v>
      </c>
      <c r="G19" s="15">
        <f t="shared" si="2"/>
        <v>145.79999999999998</v>
      </c>
      <c r="H19" s="15"/>
    </row>
    <row r="20" spans="1:8" x14ac:dyDescent="0.25">
      <c r="A20" s="29">
        <v>38446</v>
      </c>
      <c r="B20" s="16">
        <v>15853</v>
      </c>
      <c r="C20" s="15" t="s">
        <v>228</v>
      </c>
      <c r="D20" s="15">
        <v>2</v>
      </c>
      <c r="E20" s="15">
        <v>5</v>
      </c>
      <c r="F20" s="15">
        <f t="shared" si="0"/>
        <v>10</v>
      </c>
      <c r="G20" s="15">
        <f t="shared" si="2"/>
        <v>1.7999999999999998</v>
      </c>
      <c r="H20" s="15">
        <f>G20+F20</f>
        <v>11.8</v>
      </c>
    </row>
    <row r="21" spans="1:8" x14ac:dyDescent="0.25">
      <c r="A21" s="29">
        <v>38446</v>
      </c>
      <c r="B21" s="16">
        <v>15853</v>
      </c>
      <c r="C21" s="15" t="s">
        <v>228</v>
      </c>
      <c r="D21" s="15">
        <v>23</v>
      </c>
      <c r="E21" s="15">
        <v>5</v>
      </c>
      <c r="F21" s="15">
        <f t="shared" si="0"/>
        <v>115</v>
      </c>
      <c r="G21" s="15">
        <f t="shared" si="2"/>
        <v>20.7</v>
      </c>
      <c r="H21" s="15"/>
    </row>
    <row r="22" spans="1:8" x14ac:dyDescent="0.25">
      <c r="A22" s="29">
        <v>38446</v>
      </c>
      <c r="B22" s="16">
        <v>15853</v>
      </c>
      <c r="C22" s="15" t="s">
        <v>228</v>
      </c>
      <c r="D22" s="15">
        <v>43</v>
      </c>
      <c r="E22" s="15">
        <v>5</v>
      </c>
      <c r="F22" s="15">
        <f t="shared" si="0"/>
        <v>215</v>
      </c>
      <c r="G22" s="15">
        <f t="shared" si="2"/>
        <v>38.699999999999996</v>
      </c>
      <c r="H22" s="15">
        <f t="shared" ref="H22:H53" si="3">G22+F22</f>
        <v>253.7</v>
      </c>
    </row>
    <row r="23" spans="1:8" x14ac:dyDescent="0.25">
      <c r="A23" s="29">
        <v>38446</v>
      </c>
      <c r="B23" s="16">
        <v>15853</v>
      </c>
      <c r="C23" s="15" t="s">
        <v>228</v>
      </c>
      <c r="D23" s="15">
        <v>2</v>
      </c>
      <c r="E23" s="15">
        <v>5</v>
      </c>
      <c r="F23" s="15">
        <f t="shared" si="0"/>
        <v>10</v>
      </c>
      <c r="G23" s="15">
        <f t="shared" si="2"/>
        <v>1.7999999999999998</v>
      </c>
      <c r="H23" s="15">
        <f t="shared" si="3"/>
        <v>11.8</v>
      </c>
    </row>
    <row r="24" spans="1:8" x14ac:dyDescent="0.25">
      <c r="A24" s="29">
        <v>38446</v>
      </c>
      <c r="B24" s="16">
        <v>15853</v>
      </c>
      <c r="C24" s="15" t="s">
        <v>228</v>
      </c>
      <c r="D24" s="15">
        <v>58</v>
      </c>
      <c r="E24" s="15">
        <v>5</v>
      </c>
      <c r="F24" s="15">
        <f t="shared" si="0"/>
        <v>290</v>
      </c>
      <c r="G24" s="15">
        <f t="shared" si="2"/>
        <v>52.199999999999996</v>
      </c>
      <c r="H24" s="15">
        <f t="shared" si="3"/>
        <v>342.2</v>
      </c>
    </row>
    <row r="25" spans="1:8" x14ac:dyDescent="0.25">
      <c r="A25" s="29">
        <v>38447</v>
      </c>
      <c r="B25" s="16">
        <v>16000</v>
      </c>
      <c r="C25" s="15" t="s">
        <v>229</v>
      </c>
      <c r="D25" s="15">
        <v>8</v>
      </c>
      <c r="E25" s="15">
        <v>155</v>
      </c>
      <c r="F25" s="15">
        <f t="shared" si="0"/>
        <v>1240</v>
      </c>
      <c r="G25" s="15">
        <f t="shared" si="2"/>
        <v>223.2</v>
      </c>
      <c r="H25" s="15">
        <f t="shared" si="3"/>
        <v>1463.2</v>
      </c>
    </row>
    <row r="26" spans="1:8" x14ac:dyDescent="0.25">
      <c r="A26" s="29">
        <v>38447</v>
      </c>
      <c r="B26" s="16">
        <v>16000</v>
      </c>
      <c r="C26" s="15" t="s">
        <v>229</v>
      </c>
      <c r="D26" s="15">
        <v>8</v>
      </c>
      <c r="E26" s="15">
        <v>155</v>
      </c>
      <c r="F26" s="15">
        <f t="shared" si="0"/>
        <v>1240</v>
      </c>
      <c r="G26" s="15">
        <f t="shared" si="2"/>
        <v>223.2</v>
      </c>
      <c r="H26" s="15">
        <f t="shared" si="3"/>
        <v>1463.2</v>
      </c>
    </row>
    <row r="27" spans="1:8" x14ac:dyDescent="0.25">
      <c r="A27" s="29">
        <v>38447</v>
      </c>
      <c r="B27" s="16">
        <v>16000</v>
      </c>
      <c r="C27" s="15" t="s">
        <v>229</v>
      </c>
      <c r="D27" s="15">
        <v>19</v>
      </c>
      <c r="E27" s="15">
        <v>155</v>
      </c>
      <c r="F27" s="15">
        <f t="shared" si="0"/>
        <v>2945</v>
      </c>
      <c r="G27" s="15">
        <f t="shared" si="2"/>
        <v>530.1</v>
      </c>
      <c r="H27" s="15">
        <f t="shared" si="3"/>
        <v>3475.1</v>
      </c>
    </row>
    <row r="28" spans="1:8" x14ac:dyDescent="0.25">
      <c r="A28" s="29">
        <v>38447</v>
      </c>
      <c r="B28" s="16">
        <v>16000</v>
      </c>
      <c r="C28" s="15" t="s">
        <v>229</v>
      </c>
      <c r="D28" s="15">
        <v>30</v>
      </c>
      <c r="E28" s="15">
        <v>155</v>
      </c>
      <c r="F28" s="15">
        <f t="shared" si="0"/>
        <v>4650</v>
      </c>
      <c r="G28" s="15">
        <f t="shared" si="2"/>
        <v>837</v>
      </c>
      <c r="H28" s="15">
        <f t="shared" si="3"/>
        <v>5487</v>
      </c>
    </row>
    <row r="29" spans="1:8" x14ac:dyDescent="0.25">
      <c r="A29" s="29">
        <v>38447</v>
      </c>
      <c r="B29" s="16">
        <v>16000</v>
      </c>
      <c r="C29" s="15" t="s">
        <v>229</v>
      </c>
      <c r="D29" s="15">
        <v>41</v>
      </c>
      <c r="E29" s="15">
        <v>155</v>
      </c>
      <c r="F29" s="15">
        <f t="shared" si="0"/>
        <v>6355</v>
      </c>
      <c r="G29" s="15">
        <f t="shared" si="2"/>
        <v>1143.8999999999999</v>
      </c>
      <c r="H29" s="15">
        <f t="shared" si="3"/>
        <v>7498.9</v>
      </c>
    </row>
    <row r="30" spans="1:8" x14ac:dyDescent="0.25">
      <c r="A30" s="29">
        <v>38447</v>
      </c>
      <c r="B30" s="16">
        <v>16000</v>
      </c>
      <c r="C30" s="15" t="s">
        <v>229</v>
      </c>
      <c r="D30" s="15">
        <v>52</v>
      </c>
      <c r="E30" s="15">
        <v>155</v>
      </c>
      <c r="F30" s="15">
        <f t="shared" si="0"/>
        <v>8060</v>
      </c>
      <c r="G30" s="15">
        <f t="shared" si="2"/>
        <v>1450.8</v>
      </c>
      <c r="H30" s="15">
        <f t="shared" si="3"/>
        <v>9510.7999999999993</v>
      </c>
    </row>
    <row r="31" spans="1:8" x14ac:dyDescent="0.25">
      <c r="A31" s="29">
        <v>38448</v>
      </c>
      <c r="B31" s="16">
        <v>1589</v>
      </c>
      <c r="C31" s="15" t="s">
        <v>230</v>
      </c>
      <c r="D31" s="15">
        <v>63</v>
      </c>
      <c r="E31" s="15">
        <v>250</v>
      </c>
      <c r="F31" s="15">
        <f t="shared" si="0"/>
        <v>15750</v>
      </c>
      <c r="G31" s="15">
        <f t="shared" si="2"/>
        <v>2835</v>
      </c>
      <c r="H31" s="15">
        <f t="shared" si="3"/>
        <v>18585</v>
      </c>
    </row>
    <row r="32" spans="1:8" x14ac:dyDescent="0.25">
      <c r="A32" s="29">
        <v>38448</v>
      </c>
      <c r="B32" s="16">
        <v>15502</v>
      </c>
      <c r="C32" s="15" t="s">
        <v>230</v>
      </c>
      <c r="D32" s="15">
        <v>74</v>
      </c>
      <c r="E32" s="15">
        <v>250</v>
      </c>
      <c r="F32" s="15">
        <f t="shared" si="0"/>
        <v>18500</v>
      </c>
      <c r="G32" s="15">
        <f t="shared" si="2"/>
        <v>3330</v>
      </c>
      <c r="H32" s="15">
        <f t="shared" si="3"/>
        <v>21830</v>
      </c>
    </row>
    <row r="33" spans="1:8" x14ac:dyDescent="0.25">
      <c r="A33" s="29">
        <v>38448</v>
      </c>
      <c r="B33" s="16">
        <v>15862</v>
      </c>
      <c r="C33" s="15" t="s">
        <v>230</v>
      </c>
      <c r="D33" s="15">
        <v>9</v>
      </c>
      <c r="E33" s="15">
        <v>250</v>
      </c>
      <c r="F33" s="15">
        <f t="shared" si="0"/>
        <v>2250</v>
      </c>
      <c r="G33" s="15">
        <f t="shared" si="2"/>
        <v>405</v>
      </c>
      <c r="H33" s="15">
        <f t="shared" si="3"/>
        <v>2655</v>
      </c>
    </row>
    <row r="34" spans="1:8" x14ac:dyDescent="0.25">
      <c r="A34" s="29">
        <v>38448</v>
      </c>
      <c r="B34" s="16">
        <v>88888</v>
      </c>
      <c r="C34" s="15" t="s">
        <v>230</v>
      </c>
      <c r="D34" s="15">
        <v>9</v>
      </c>
      <c r="E34" s="15">
        <v>250</v>
      </c>
      <c r="F34" s="15">
        <f t="shared" si="0"/>
        <v>2250</v>
      </c>
      <c r="G34" s="15">
        <f t="shared" si="2"/>
        <v>405</v>
      </c>
      <c r="H34" s="15">
        <f t="shared" si="3"/>
        <v>2655</v>
      </c>
    </row>
    <row r="35" spans="1:8" x14ac:dyDescent="0.25">
      <c r="A35" s="29">
        <v>38443</v>
      </c>
      <c r="B35" s="16">
        <v>15856</v>
      </c>
      <c r="C35" s="15" t="s">
        <v>231</v>
      </c>
      <c r="D35" s="15">
        <v>33</v>
      </c>
      <c r="E35" s="15">
        <v>25</v>
      </c>
      <c r="F35" s="15">
        <f t="shared" si="0"/>
        <v>825</v>
      </c>
      <c r="G35" s="15">
        <f t="shared" si="2"/>
        <v>148.5</v>
      </c>
      <c r="H35" s="15">
        <f t="shared" si="3"/>
        <v>973.5</v>
      </c>
    </row>
    <row r="36" spans="1:8" x14ac:dyDescent="0.25">
      <c r="A36" s="29">
        <v>38448</v>
      </c>
      <c r="B36" s="16">
        <v>15856</v>
      </c>
      <c r="C36" s="15" t="s">
        <v>231</v>
      </c>
      <c r="D36" s="15">
        <v>69</v>
      </c>
      <c r="E36" s="15">
        <v>25</v>
      </c>
      <c r="F36" s="15">
        <f t="shared" si="0"/>
        <v>1725</v>
      </c>
      <c r="G36" s="15">
        <f t="shared" si="2"/>
        <v>310.5</v>
      </c>
      <c r="H36" s="15">
        <f t="shared" si="3"/>
        <v>2035.5</v>
      </c>
    </row>
    <row r="37" spans="1:8" x14ac:dyDescent="0.25">
      <c r="A37" s="29">
        <v>38448</v>
      </c>
      <c r="B37" s="16">
        <v>15856</v>
      </c>
      <c r="C37" s="15" t="s">
        <v>231</v>
      </c>
      <c r="D37" s="15">
        <v>105</v>
      </c>
      <c r="E37" s="15">
        <v>25</v>
      </c>
      <c r="F37" s="15">
        <f t="shared" si="0"/>
        <v>2625</v>
      </c>
      <c r="G37" s="15">
        <f t="shared" si="2"/>
        <v>472.5</v>
      </c>
      <c r="H37" s="15">
        <f t="shared" si="3"/>
        <v>3097.5</v>
      </c>
    </row>
    <row r="38" spans="1:8" x14ac:dyDescent="0.25">
      <c r="A38" s="29">
        <v>38448</v>
      </c>
      <c r="B38" s="16">
        <v>15856</v>
      </c>
      <c r="C38" s="15" t="s">
        <v>231</v>
      </c>
      <c r="D38" s="15">
        <v>141</v>
      </c>
      <c r="E38" s="15">
        <v>25</v>
      </c>
      <c r="F38" s="15">
        <f t="shared" si="0"/>
        <v>3525</v>
      </c>
      <c r="G38" s="15">
        <f t="shared" si="2"/>
        <v>634.5</v>
      </c>
      <c r="H38" s="15">
        <f t="shared" si="3"/>
        <v>4159.5</v>
      </c>
    </row>
    <row r="39" spans="1:8" x14ac:dyDescent="0.25">
      <c r="A39" s="29">
        <v>38598</v>
      </c>
      <c r="B39" s="16">
        <v>15856</v>
      </c>
      <c r="C39" s="15" t="s">
        <v>231</v>
      </c>
      <c r="D39" s="15">
        <v>177</v>
      </c>
      <c r="E39" s="15">
        <v>25</v>
      </c>
      <c r="F39" s="15">
        <f t="shared" si="0"/>
        <v>4425</v>
      </c>
      <c r="G39" s="15">
        <f t="shared" si="2"/>
        <v>796.5</v>
      </c>
      <c r="H39" s="15">
        <f t="shared" si="3"/>
        <v>5221.5</v>
      </c>
    </row>
    <row r="40" spans="1:8" x14ac:dyDescent="0.25">
      <c r="A40" s="29">
        <v>38599</v>
      </c>
      <c r="B40" s="16">
        <v>15856</v>
      </c>
      <c r="C40" s="15" t="s">
        <v>231</v>
      </c>
      <c r="D40" s="15">
        <v>213</v>
      </c>
      <c r="E40" s="15">
        <v>25</v>
      </c>
      <c r="F40" s="15">
        <f t="shared" si="0"/>
        <v>5325</v>
      </c>
      <c r="G40" s="15">
        <f t="shared" si="2"/>
        <v>958.5</v>
      </c>
      <c r="H40" s="15">
        <f t="shared" si="3"/>
        <v>6283.5</v>
      </c>
    </row>
    <row r="41" spans="1:8" x14ac:dyDescent="0.25">
      <c r="A41" s="29">
        <v>38600</v>
      </c>
      <c r="B41" s="16">
        <v>15856</v>
      </c>
      <c r="C41" s="15" t="s">
        <v>231</v>
      </c>
      <c r="D41" s="15">
        <v>249</v>
      </c>
      <c r="E41" s="15">
        <v>25</v>
      </c>
      <c r="F41" s="15">
        <f t="shared" si="0"/>
        <v>6225</v>
      </c>
      <c r="G41" s="15">
        <f t="shared" si="2"/>
        <v>1120.5</v>
      </c>
      <c r="H41" s="15">
        <f t="shared" si="3"/>
        <v>7345.5</v>
      </c>
    </row>
    <row r="42" spans="1:8" x14ac:dyDescent="0.25">
      <c r="A42" s="29">
        <v>38601</v>
      </c>
      <c r="B42" s="16">
        <v>15856</v>
      </c>
      <c r="C42" s="15" t="s">
        <v>231</v>
      </c>
      <c r="D42" s="15">
        <v>285</v>
      </c>
      <c r="E42" s="15">
        <v>25</v>
      </c>
      <c r="F42" s="15">
        <f t="shared" si="0"/>
        <v>7125</v>
      </c>
      <c r="G42" s="15">
        <f t="shared" si="2"/>
        <v>1282.5</v>
      </c>
      <c r="H42" s="15">
        <f t="shared" si="3"/>
        <v>8407.5</v>
      </c>
    </row>
    <row r="43" spans="1:8" x14ac:dyDescent="0.25">
      <c r="A43" s="29">
        <v>38602</v>
      </c>
      <c r="B43" s="16">
        <v>15856</v>
      </c>
      <c r="C43" s="15" t="s">
        <v>231</v>
      </c>
      <c r="D43" s="15">
        <v>321</v>
      </c>
      <c r="E43" s="15">
        <v>25</v>
      </c>
      <c r="F43" s="15">
        <f t="shared" si="0"/>
        <v>8025</v>
      </c>
      <c r="G43" s="15">
        <f t="shared" si="2"/>
        <v>1444.5</v>
      </c>
      <c r="H43" s="15">
        <f t="shared" si="3"/>
        <v>9469.5</v>
      </c>
    </row>
    <row r="44" spans="1:8" x14ac:dyDescent="0.25">
      <c r="A44" s="29">
        <v>38450</v>
      </c>
      <c r="B44" s="16">
        <v>15857</v>
      </c>
      <c r="C44" s="15" t="s">
        <v>232</v>
      </c>
      <c r="D44" s="15">
        <v>357</v>
      </c>
      <c r="E44" s="15">
        <v>89</v>
      </c>
      <c r="F44" s="15">
        <f t="shared" si="0"/>
        <v>31773</v>
      </c>
      <c r="G44" s="15">
        <f t="shared" si="2"/>
        <v>5719.1399999999994</v>
      </c>
      <c r="H44" s="15">
        <f t="shared" si="3"/>
        <v>37492.14</v>
      </c>
    </row>
    <row r="45" spans="1:8" x14ac:dyDescent="0.25">
      <c r="A45" s="29">
        <v>38450</v>
      </c>
      <c r="B45" s="16">
        <v>15857</v>
      </c>
      <c r="C45" s="15" t="s">
        <v>232</v>
      </c>
      <c r="D45" s="15">
        <v>55</v>
      </c>
      <c r="E45" s="15">
        <v>89</v>
      </c>
      <c r="F45" s="15">
        <f t="shared" si="0"/>
        <v>4895</v>
      </c>
      <c r="G45" s="15">
        <f t="shared" si="2"/>
        <v>881.1</v>
      </c>
      <c r="H45" s="15">
        <f t="shared" si="3"/>
        <v>5776.1</v>
      </c>
    </row>
    <row r="46" spans="1:8" x14ac:dyDescent="0.25">
      <c r="A46" s="29">
        <v>38450</v>
      </c>
      <c r="B46" s="16">
        <v>15857</v>
      </c>
      <c r="C46" s="15" t="s">
        <v>232</v>
      </c>
      <c r="D46" s="15">
        <v>45</v>
      </c>
      <c r="E46" s="15">
        <v>89</v>
      </c>
      <c r="F46" s="15">
        <f t="shared" si="0"/>
        <v>4005</v>
      </c>
      <c r="G46" s="15">
        <f t="shared" si="2"/>
        <v>720.9</v>
      </c>
      <c r="H46" s="15">
        <f t="shared" si="3"/>
        <v>4725.8999999999996</v>
      </c>
    </row>
    <row r="47" spans="1:8" x14ac:dyDescent="0.25">
      <c r="A47" s="29">
        <v>38450</v>
      </c>
      <c r="B47" s="16">
        <v>15857</v>
      </c>
      <c r="C47" s="15" t="s">
        <v>232</v>
      </c>
      <c r="D47" s="15">
        <v>72</v>
      </c>
      <c r="E47" s="15">
        <v>89</v>
      </c>
      <c r="F47" s="15">
        <f t="shared" si="0"/>
        <v>6408</v>
      </c>
      <c r="G47" s="15">
        <f t="shared" si="2"/>
        <v>1153.44</v>
      </c>
      <c r="H47" s="15">
        <f t="shared" si="3"/>
        <v>7561.4400000000005</v>
      </c>
    </row>
    <row r="48" spans="1:8" x14ac:dyDescent="0.25">
      <c r="A48" s="29">
        <v>38450</v>
      </c>
      <c r="B48" s="16">
        <v>15857</v>
      </c>
      <c r="C48" s="15" t="s">
        <v>232</v>
      </c>
      <c r="D48" s="15">
        <v>99</v>
      </c>
      <c r="E48" s="15">
        <v>89</v>
      </c>
      <c r="F48" s="15">
        <f t="shared" si="0"/>
        <v>8811</v>
      </c>
      <c r="G48" s="15">
        <f t="shared" si="2"/>
        <v>1585.98</v>
      </c>
      <c r="H48" s="15">
        <f t="shared" si="3"/>
        <v>10396.98</v>
      </c>
    </row>
    <row r="49" spans="1:8" x14ac:dyDescent="0.25">
      <c r="A49" s="29">
        <v>38450</v>
      </c>
      <c r="B49" s="16">
        <v>15857</v>
      </c>
      <c r="C49" s="15" t="s">
        <v>232</v>
      </c>
      <c r="D49" s="15">
        <v>126</v>
      </c>
      <c r="E49" s="15">
        <v>89</v>
      </c>
      <c r="F49" s="15">
        <f t="shared" si="0"/>
        <v>11214</v>
      </c>
      <c r="G49" s="15">
        <f t="shared" si="2"/>
        <v>2018.52</v>
      </c>
      <c r="H49" s="15">
        <f t="shared" si="3"/>
        <v>13232.52</v>
      </c>
    </row>
    <row r="50" spans="1:8" x14ac:dyDescent="0.25">
      <c r="A50" s="29">
        <v>38687</v>
      </c>
      <c r="B50" s="16">
        <v>15852</v>
      </c>
      <c r="C50" s="15" t="s">
        <v>233</v>
      </c>
      <c r="D50" s="15">
        <v>153</v>
      </c>
      <c r="E50" s="15">
        <v>152</v>
      </c>
      <c r="F50" s="15">
        <f t="shared" si="0"/>
        <v>23256</v>
      </c>
      <c r="G50" s="15">
        <f t="shared" si="2"/>
        <v>4186.08</v>
      </c>
      <c r="H50" s="15">
        <f t="shared" si="3"/>
        <v>27442.080000000002</v>
      </c>
    </row>
    <row r="51" spans="1:8" x14ac:dyDescent="0.25">
      <c r="A51" s="29">
        <v>38688</v>
      </c>
      <c r="B51" s="16">
        <v>15852</v>
      </c>
      <c r="C51" s="15" t="s">
        <v>233</v>
      </c>
      <c r="D51" s="15">
        <v>180</v>
      </c>
      <c r="E51" s="15">
        <v>152</v>
      </c>
      <c r="F51" s="15">
        <f t="shared" si="0"/>
        <v>27360</v>
      </c>
      <c r="G51" s="15">
        <f t="shared" si="2"/>
        <v>4924.8</v>
      </c>
      <c r="H51" s="15">
        <f t="shared" si="3"/>
        <v>32284.799999999999</v>
      </c>
    </row>
    <row r="52" spans="1:8" x14ac:dyDescent="0.25">
      <c r="A52" s="29">
        <v>38689</v>
      </c>
      <c r="B52" s="16">
        <v>15852</v>
      </c>
      <c r="C52" s="15" t="s">
        <v>233</v>
      </c>
      <c r="D52" s="15">
        <v>207</v>
      </c>
      <c r="E52" s="15">
        <v>152</v>
      </c>
      <c r="F52" s="15">
        <f t="shared" si="0"/>
        <v>31464</v>
      </c>
      <c r="G52" s="15">
        <f t="shared" si="2"/>
        <v>5663.5199999999995</v>
      </c>
      <c r="H52" s="15">
        <f t="shared" si="3"/>
        <v>37127.519999999997</v>
      </c>
    </row>
    <row r="53" spans="1:8" x14ac:dyDescent="0.25">
      <c r="A53" s="29">
        <v>38690</v>
      </c>
      <c r="B53" s="16">
        <v>15852</v>
      </c>
      <c r="C53" s="15" t="s">
        <v>233</v>
      </c>
      <c r="D53" s="15">
        <v>234</v>
      </c>
      <c r="E53" s="15">
        <v>152</v>
      </c>
      <c r="F53" s="15">
        <f t="shared" si="0"/>
        <v>35568</v>
      </c>
      <c r="G53" s="15">
        <f t="shared" si="2"/>
        <v>6402.24</v>
      </c>
      <c r="H53" s="15">
        <f t="shared" si="3"/>
        <v>41970.239999999998</v>
      </c>
    </row>
    <row r="54" spans="1:8" x14ac:dyDescent="0.25">
      <c r="A54" s="29">
        <v>38691</v>
      </c>
      <c r="B54" s="16">
        <v>15852</v>
      </c>
      <c r="C54" s="15" t="s">
        <v>233</v>
      </c>
      <c r="D54" s="15">
        <v>261</v>
      </c>
      <c r="E54" s="15">
        <v>152</v>
      </c>
      <c r="F54" s="15">
        <f t="shared" si="0"/>
        <v>39672</v>
      </c>
      <c r="G54" s="15">
        <f t="shared" si="2"/>
        <v>7140.96</v>
      </c>
      <c r="H54" s="15">
        <f t="shared" ref="H54:H85" si="4">G54+F54</f>
        <v>46812.959999999999</v>
      </c>
    </row>
    <row r="55" spans="1:8" x14ac:dyDescent="0.25">
      <c r="A55" s="29">
        <v>38692</v>
      </c>
      <c r="B55" s="16">
        <v>15852</v>
      </c>
      <c r="C55" s="15" t="s">
        <v>233</v>
      </c>
      <c r="D55" s="15">
        <v>288</v>
      </c>
      <c r="E55" s="15">
        <v>152</v>
      </c>
      <c r="F55" s="15">
        <f t="shared" si="0"/>
        <v>43776</v>
      </c>
      <c r="G55" s="15">
        <f t="shared" si="2"/>
        <v>7879.6799999999994</v>
      </c>
      <c r="H55" s="15">
        <f t="shared" si="4"/>
        <v>51655.68</v>
      </c>
    </row>
    <row r="56" spans="1:8" x14ac:dyDescent="0.25">
      <c r="A56" s="29">
        <v>38693</v>
      </c>
      <c r="B56" s="16">
        <v>15852</v>
      </c>
      <c r="C56" s="15" t="s">
        <v>233</v>
      </c>
      <c r="D56" s="15">
        <v>315</v>
      </c>
      <c r="E56" s="15">
        <v>152</v>
      </c>
      <c r="F56" s="15">
        <f t="shared" si="0"/>
        <v>47880</v>
      </c>
      <c r="G56" s="15">
        <f t="shared" si="2"/>
        <v>8618.4</v>
      </c>
      <c r="H56" s="15">
        <f t="shared" si="4"/>
        <v>56498.400000000001</v>
      </c>
    </row>
    <row r="57" spans="1:8" x14ac:dyDescent="0.25">
      <c r="A57" s="29">
        <v>38694</v>
      </c>
      <c r="B57" s="16">
        <v>15852</v>
      </c>
      <c r="C57" s="15" t="s">
        <v>233</v>
      </c>
      <c r="D57" s="15">
        <v>342</v>
      </c>
      <c r="E57" s="15">
        <v>152</v>
      </c>
      <c r="F57" s="15">
        <f t="shared" si="0"/>
        <v>51984</v>
      </c>
      <c r="G57" s="15">
        <f t="shared" si="2"/>
        <v>9357.119999999999</v>
      </c>
      <c r="H57" s="15">
        <f t="shared" si="4"/>
        <v>61341.119999999995</v>
      </c>
    </row>
    <row r="58" spans="1:8" x14ac:dyDescent="0.25">
      <c r="A58" s="29">
        <v>38695</v>
      </c>
      <c r="B58" s="16">
        <v>15852</v>
      </c>
      <c r="C58" s="15" t="s">
        <v>233</v>
      </c>
      <c r="D58" s="15">
        <v>369</v>
      </c>
      <c r="E58" s="15">
        <v>152</v>
      </c>
      <c r="F58" s="15">
        <f t="shared" si="0"/>
        <v>56088</v>
      </c>
      <c r="G58" s="15">
        <f t="shared" si="2"/>
        <v>10095.84</v>
      </c>
      <c r="H58" s="15">
        <f t="shared" si="4"/>
        <v>66183.839999999997</v>
      </c>
    </row>
    <row r="59" spans="1:8" x14ac:dyDescent="0.25">
      <c r="A59" s="29">
        <v>38444</v>
      </c>
      <c r="B59" s="16">
        <v>15863</v>
      </c>
      <c r="C59" s="15" t="s">
        <v>234</v>
      </c>
      <c r="D59" s="15">
        <v>396</v>
      </c>
      <c r="E59" s="15">
        <v>65</v>
      </c>
      <c r="F59" s="15">
        <f t="shared" si="0"/>
        <v>25740</v>
      </c>
      <c r="G59" s="15">
        <f t="shared" si="2"/>
        <v>4633.2</v>
      </c>
      <c r="H59" s="15">
        <f t="shared" si="4"/>
        <v>30373.200000000001</v>
      </c>
    </row>
    <row r="60" spans="1:8" x14ac:dyDescent="0.25">
      <c r="A60" s="29">
        <v>38445</v>
      </c>
      <c r="B60" s="16">
        <v>15863</v>
      </c>
      <c r="C60" s="15" t="s">
        <v>234</v>
      </c>
      <c r="D60" s="15">
        <v>423</v>
      </c>
      <c r="E60" s="15">
        <v>65</v>
      </c>
      <c r="F60" s="15">
        <f t="shared" si="0"/>
        <v>27495</v>
      </c>
      <c r="G60" s="15">
        <f t="shared" si="2"/>
        <v>4949.0999999999995</v>
      </c>
      <c r="H60" s="15">
        <f t="shared" si="4"/>
        <v>32444.1</v>
      </c>
    </row>
    <row r="61" spans="1:8" x14ac:dyDescent="0.25">
      <c r="A61" s="29">
        <v>38446</v>
      </c>
      <c r="B61" s="16">
        <v>15863</v>
      </c>
      <c r="C61" s="15" t="s">
        <v>234</v>
      </c>
      <c r="D61" s="15">
        <v>450</v>
      </c>
      <c r="E61" s="15">
        <v>65</v>
      </c>
      <c r="F61" s="15">
        <f t="shared" si="0"/>
        <v>29250</v>
      </c>
      <c r="G61" s="15">
        <f t="shared" si="2"/>
        <v>5265</v>
      </c>
      <c r="H61" s="15">
        <f t="shared" si="4"/>
        <v>34515</v>
      </c>
    </row>
    <row r="62" spans="1:8" x14ac:dyDescent="0.25">
      <c r="A62" s="29">
        <v>38447</v>
      </c>
      <c r="B62" s="16">
        <v>15863</v>
      </c>
      <c r="C62" s="15" t="s">
        <v>234</v>
      </c>
      <c r="D62" s="15">
        <v>477</v>
      </c>
      <c r="E62" s="15">
        <v>65</v>
      </c>
      <c r="F62" s="15">
        <f t="shared" si="0"/>
        <v>31005</v>
      </c>
      <c r="G62" s="15">
        <f t="shared" si="2"/>
        <v>5580.9</v>
      </c>
      <c r="H62" s="15">
        <f t="shared" si="4"/>
        <v>36585.9</v>
      </c>
    </row>
    <row r="63" spans="1:8" x14ac:dyDescent="0.25">
      <c r="A63" s="29">
        <v>38448</v>
      </c>
      <c r="B63" s="16">
        <v>15863</v>
      </c>
      <c r="C63" s="15" t="s">
        <v>234</v>
      </c>
      <c r="D63" s="15">
        <v>504</v>
      </c>
      <c r="E63" s="15">
        <v>65</v>
      </c>
      <c r="F63" s="15">
        <f t="shared" si="0"/>
        <v>32760</v>
      </c>
      <c r="G63" s="15">
        <f t="shared" si="2"/>
        <v>5896.8</v>
      </c>
      <c r="H63" s="15">
        <f t="shared" si="4"/>
        <v>38656.800000000003</v>
      </c>
    </row>
    <row r="64" spans="1:8" x14ac:dyDescent="0.25">
      <c r="A64" s="29">
        <v>38449</v>
      </c>
      <c r="B64" s="16">
        <v>15863</v>
      </c>
      <c r="C64" s="15" t="s">
        <v>234</v>
      </c>
      <c r="D64" s="15">
        <v>531</v>
      </c>
      <c r="E64" s="15">
        <v>65</v>
      </c>
      <c r="F64" s="15">
        <f t="shared" si="0"/>
        <v>34515</v>
      </c>
      <c r="G64" s="15">
        <f t="shared" si="2"/>
        <v>6212.7</v>
      </c>
      <c r="H64" s="15">
        <f t="shared" si="4"/>
        <v>40727.699999999997</v>
      </c>
    </row>
    <row r="65" spans="1:8" x14ac:dyDescent="0.25">
      <c r="A65" s="29">
        <v>38450</v>
      </c>
      <c r="B65" s="16">
        <v>15863</v>
      </c>
      <c r="C65" s="15" t="s">
        <v>234</v>
      </c>
      <c r="D65" s="15">
        <v>558</v>
      </c>
      <c r="E65" s="15">
        <v>65</v>
      </c>
      <c r="F65" s="15">
        <f t="shared" si="0"/>
        <v>36270</v>
      </c>
      <c r="G65" s="15">
        <f t="shared" si="2"/>
        <v>6528.5999999999995</v>
      </c>
      <c r="H65" s="15">
        <f t="shared" si="4"/>
        <v>42798.6</v>
      </c>
    </row>
    <row r="66" spans="1:8" x14ac:dyDescent="0.25">
      <c r="A66" s="29">
        <v>38451</v>
      </c>
      <c r="B66" s="16">
        <v>15863</v>
      </c>
      <c r="C66" s="15" t="s">
        <v>234</v>
      </c>
      <c r="D66" s="15">
        <v>585</v>
      </c>
      <c r="E66" s="15">
        <v>65</v>
      </c>
      <c r="F66" s="15">
        <f t="shared" si="0"/>
        <v>38025</v>
      </c>
      <c r="G66" s="15">
        <f t="shared" si="2"/>
        <v>6844.5</v>
      </c>
      <c r="H66" s="15">
        <f t="shared" si="4"/>
        <v>44869.5</v>
      </c>
    </row>
    <row r="67" spans="1:8" x14ac:dyDescent="0.25">
      <c r="A67" s="29">
        <v>38452</v>
      </c>
      <c r="B67" s="16">
        <v>15863</v>
      </c>
      <c r="C67" s="15" t="s">
        <v>234</v>
      </c>
      <c r="D67" s="15">
        <v>56</v>
      </c>
      <c r="E67" s="15">
        <v>65</v>
      </c>
      <c r="F67" s="15">
        <f t="shared" si="0"/>
        <v>3640</v>
      </c>
      <c r="G67" s="15">
        <f t="shared" si="2"/>
        <v>655.19999999999993</v>
      </c>
      <c r="H67" s="15">
        <f t="shared" si="4"/>
        <v>4295.2</v>
      </c>
    </row>
    <row r="68" spans="1:8" x14ac:dyDescent="0.25">
      <c r="A68" s="29">
        <v>38448</v>
      </c>
      <c r="B68" s="16">
        <v>15858</v>
      </c>
      <c r="C68" s="15" t="s">
        <v>235</v>
      </c>
      <c r="D68" s="15">
        <v>56</v>
      </c>
      <c r="E68" s="15">
        <v>1</v>
      </c>
      <c r="F68" s="15">
        <f t="shared" ref="F68:F112" si="5">E68*D68</f>
        <v>56</v>
      </c>
      <c r="G68" s="15">
        <f t="shared" si="2"/>
        <v>10.08</v>
      </c>
      <c r="H68" s="15">
        <f t="shared" si="4"/>
        <v>66.08</v>
      </c>
    </row>
    <row r="69" spans="1:8" x14ac:dyDescent="0.25">
      <c r="A69" s="29">
        <v>38565</v>
      </c>
      <c r="B69" s="16">
        <v>15860</v>
      </c>
      <c r="C69" s="15" t="s">
        <v>235</v>
      </c>
      <c r="D69" s="15">
        <v>56</v>
      </c>
      <c r="E69" s="15">
        <v>100</v>
      </c>
      <c r="F69" s="15">
        <f t="shared" si="5"/>
        <v>5600</v>
      </c>
      <c r="G69" s="15">
        <f t="shared" ref="G69:G112" si="6">F69*18%</f>
        <v>1008</v>
      </c>
      <c r="H69" s="15">
        <f t="shared" si="4"/>
        <v>6608</v>
      </c>
    </row>
    <row r="70" spans="1:8" x14ac:dyDescent="0.25">
      <c r="A70" s="29">
        <v>38566</v>
      </c>
      <c r="B70" s="16">
        <v>15860</v>
      </c>
      <c r="C70" s="15" t="s">
        <v>235</v>
      </c>
      <c r="D70" s="15">
        <v>56</v>
      </c>
      <c r="E70" s="15">
        <v>100</v>
      </c>
      <c r="F70" s="15">
        <f t="shared" si="5"/>
        <v>5600</v>
      </c>
      <c r="G70" s="15">
        <f t="shared" si="6"/>
        <v>1008</v>
      </c>
      <c r="H70" s="15">
        <f t="shared" si="4"/>
        <v>6608</v>
      </c>
    </row>
    <row r="71" spans="1:8" x14ac:dyDescent="0.25">
      <c r="A71" s="29">
        <v>38567</v>
      </c>
      <c r="B71" s="16">
        <v>15860</v>
      </c>
      <c r="C71" s="15" t="s">
        <v>235</v>
      </c>
      <c r="D71" s="15">
        <v>56</v>
      </c>
      <c r="E71" s="15">
        <v>100</v>
      </c>
      <c r="F71" s="15">
        <f t="shared" si="5"/>
        <v>5600</v>
      </c>
      <c r="G71" s="15">
        <f t="shared" si="6"/>
        <v>1008</v>
      </c>
      <c r="H71" s="15">
        <f t="shared" si="4"/>
        <v>6608</v>
      </c>
    </row>
    <row r="72" spans="1:8" x14ac:dyDescent="0.25">
      <c r="A72" s="29">
        <v>38568</v>
      </c>
      <c r="B72" s="16">
        <v>15860</v>
      </c>
      <c r="C72" s="15" t="s">
        <v>235</v>
      </c>
      <c r="D72" s="15">
        <v>56</v>
      </c>
      <c r="E72" s="15">
        <v>100</v>
      </c>
      <c r="F72" s="15">
        <f t="shared" si="5"/>
        <v>5600</v>
      </c>
      <c r="G72" s="15">
        <f t="shared" si="6"/>
        <v>1008</v>
      </c>
      <c r="H72" s="15">
        <f t="shared" si="4"/>
        <v>6608</v>
      </c>
    </row>
    <row r="73" spans="1:8" x14ac:dyDescent="0.25">
      <c r="A73" s="29">
        <v>38569</v>
      </c>
      <c r="B73" s="16">
        <v>15860</v>
      </c>
      <c r="C73" s="15" t="s">
        <v>235</v>
      </c>
      <c r="D73" s="15">
        <v>56</v>
      </c>
      <c r="E73" s="15">
        <v>100</v>
      </c>
      <c r="F73" s="15">
        <f t="shared" si="5"/>
        <v>5600</v>
      </c>
      <c r="G73" s="15">
        <f t="shared" si="6"/>
        <v>1008</v>
      </c>
      <c r="H73" s="15">
        <f t="shared" si="4"/>
        <v>6608</v>
      </c>
    </row>
    <row r="74" spans="1:8" x14ac:dyDescent="0.25">
      <c r="A74" s="29">
        <v>38570</v>
      </c>
      <c r="B74" s="16">
        <v>15860</v>
      </c>
      <c r="C74" s="15" t="s">
        <v>235</v>
      </c>
      <c r="D74" s="15">
        <v>56</v>
      </c>
      <c r="E74" s="15">
        <v>100</v>
      </c>
      <c r="F74" s="15">
        <f t="shared" si="5"/>
        <v>5600</v>
      </c>
      <c r="G74" s="15">
        <f t="shared" si="6"/>
        <v>1008</v>
      </c>
      <c r="H74" s="15">
        <f t="shared" si="4"/>
        <v>6608</v>
      </c>
    </row>
    <row r="75" spans="1:8" x14ac:dyDescent="0.25">
      <c r="A75" s="29">
        <v>38631</v>
      </c>
      <c r="B75" s="16">
        <v>15860</v>
      </c>
      <c r="C75" s="15" t="s">
        <v>235</v>
      </c>
      <c r="D75" s="15">
        <v>56</v>
      </c>
      <c r="E75" s="15">
        <v>100</v>
      </c>
      <c r="F75" s="15">
        <f t="shared" si="5"/>
        <v>5600</v>
      </c>
      <c r="G75" s="15">
        <f t="shared" si="6"/>
        <v>1008</v>
      </c>
      <c r="H75" s="15">
        <f t="shared" si="4"/>
        <v>6608</v>
      </c>
    </row>
    <row r="76" spans="1:8" x14ac:dyDescent="0.25">
      <c r="A76" s="29">
        <v>38632</v>
      </c>
      <c r="B76" s="16">
        <v>15860</v>
      </c>
      <c r="C76" s="15" t="s">
        <v>235</v>
      </c>
      <c r="D76" s="15">
        <v>56</v>
      </c>
      <c r="E76" s="15">
        <v>100</v>
      </c>
      <c r="F76" s="15">
        <f t="shared" si="5"/>
        <v>5600</v>
      </c>
      <c r="G76" s="15">
        <f t="shared" si="6"/>
        <v>1008</v>
      </c>
      <c r="H76" s="15">
        <f t="shared" si="4"/>
        <v>6608</v>
      </c>
    </row>
    <row r="77" spans="1:8" x14ac:dyDescent="0.25">
      <c r="A77" s="29">
        <v>38633</v>
      </c>
      <c r="B77" s="16">
        <v>15860</v>
      </c>
      <c r="C77" s="15" t="s">
        <v>235</v>
      </c>
      <c r="D77" s="15">
        <v>23</v>
      </c>
      <c r="E77" s="15">
        <v>100</v>
      </c>
      <c r="F77" s="15">
        <f t="shared" si="5"/>
        <v>2300</v>
      </c>
      <c r="G77" s="15">
        <f t="shared" si="6"/>
        <v>414</v>
      </c>
      <c r="H77" s="15">
        <f t="shared" si="4"/>
        <v>2714</v>
      </c>
    </row>
    <row r="78" spans="1:8" x14ac:dyDescent="0.25">
      <c r="A78" s="29">
        <v>38418</v>
      </c>
      <c r="B78" s="16">
        <v>15855</v>
      </c>
      <c r="C78" s="15" t="s">
        <v>236</v>
      </c>
      <c r="D78" s="15">
        <v>24</v>
      </c>
      <c r="E78" s="15">
        <v>38</v>
      </c>
      <c r="F78" s="15">
        <f t="shared" si="5"/>
        <v>912</v>
      </c>
      <c r="G78" s="15">
        <f t="shared" si="6"/>
        <v>164.16</v>
      </c>
      <c r="H78" s="15">
        <f t="shared" si="4"/>
        <v>1076.1600000000001</v>
      </c>
    </row>
    <row r="79" spans="1:8" x14ac:dyDescent="0.25">
      <c r="A79" s="29">
        <v>38418</v>
      </c>
      <c r="B79" s="16">
        <v>15855</v>
      </c>
      <c r="C79" s="15" t="s">
        <v>236</v>
      </c>
      <c r="D79" s="15">
        <v>56</v>
      </c>
      <c r="E79" s="15">
        <v>38</v>
      </c>
      <c r="F79" s="15">
        <f t="shared" si="5"/>
        <v>2128</v>
      </c>
      <c r="G79" s="15">
        <f t="shared" si="6"/>
        <v>383.03999999999996</v>
      </c>
      <c r="H79" s="15">
        <f t="shared" si="4"/>
        <v>2511.04</v>
      </c>
    </row>
    <row r="80" spans="1:8" x14ac:dyDescent="0.25">
      <c r="A80" s="29">
        <v>38418</v>
      </c>
      <c r="B80" s="16">
        <v>15855</v>
      </c>
      <c r="C80" s="15" t="s">
        <v>236</v>
      </c>
      <c r="D80" s="15">
        <v>47</v>
      </c>
      <c r="E80" s="15">
        <v>38</v>
      </c>
      <c r="F80" s="15">
        <f t="shared" si="5"/>
        <v>1786</v>
      </c>
      <c r="G80" s="15">
        <f t="shared" si="6"/>
        <v>321.47999999999996</v>
      </c>
      <c r="H80" s="15">
        <f t="shared" si="4"/>
        <v>2107.48</v>
      </c>
    </row>
    <row r="81" spans="1:8" x14ac:dyDescent="0.25">
      <c r="A81" s="29">
        <v>38418</v>
      </c>
      <c r="B81" s="16">
        <v>15855</v>
      </c>
      <c r="C81" s="15" t="s">
        <v>236</v>
      </c>
      <c r="D81" s="15">
        <v>71</v>
      </c>
      <c r="E81" s="15">
        <v>38</v>
      </c>
      <c r="F81" s="15">
        <f t="shared" si="5"/>
        <v>2698</v>
      </c>
      <c r="G81" s="15">
        <f t="shared" si="6"/>
        <v>485.64</v>
      </c>
      <c r="H81" s="15">
        <f t="shared" si="4"/>
        <v>3183.64</v>
      </c>
    </row>
    <row r="82" spans="1:8" x14ac:dyDescent="0.25">
      <c r="A82" s="29">
        <v>38418</v>
      </c>
      <c r="B82" s="16">
        <v>15855</v>
      </c>
      <c r="C82" s="15" t="s">
        <v>236</v>
      </c>
      <c r="D82" s="15">
        <v>95</v>
      </c>
      <c r="E82" s="15">
        <v>38</v>
      </c>
      <c r="F82" s="15">
        <f t="shared" si="5"/>
        <v>3610</v>
      </c>
      <c r="G82" s="15">
        <f t="shared" si="6"/>
        <v>649.79999999999995</v>
      </c>
      <c r="H82" s="15">
        <f t="shared" si="4"/>
        <v>4259.8</v>
      </c>
    </row>
    <row r="83" spans="1:8" x14ac:dyDescent="0.25">
      <c r="A83" s="29">
        <v>38418</v>
      </c>
      <c r="B83" s="16">
        <v>15855</v>
      </c>
      <c r="C83" s="15" t="s">
        <v>236</v>
      </c>
      <c r="D83" s="15">
        <v>119</v>
      </c>
      <c r="E83" s="15">
        <v>38</v>
      </c>
      <c r="F83" s="15">
        <f t="shared" si="5"/>
        <v>4522</v>
      </c>
      <c r="G83" s="15">
        <f t="shared" si="6"/>
        <v>813.95999999999992</v>
      </c>
      <c r="H83" s="15">
        <f t="shared" si="4"/>
        <v>5335.96</v>
      </c>
    </row>
    <row r="84" spans="1:8" x14ac:dyDescent="0.25">
      <c r="A84" s="29">
        <v>38418</v>
      </c>
      <c r="B84" s="16">
        <v>15855</v>
      </c>
      <c r="C84" s="15" t="s">
        <v>236</v>
      </c>
      <c r="D84" s="15">
        <v>143</v>
      </c>
      <c r="E84" s="15">
        <v>38</v>
      </c>
      <c r="F84" s="15">
        <f t="shared" si="5"/>
        <v>5434</v>
      </c>
      <c r="G84" s="15">
        <f t="shared" si="6"/>
        <v>978.12</v>
      </c>
      <c r="H84" s="15">
        <f t="shared" si="4"/>
        <v>6412.12</v>
      </c>
    </row>
    <row r="85" spans="1:8" x14ac:dyDescent="0.25">
      <c r="A85" s="29">
        <v>38418</v>
      </c>
      <c r="B85" s="16">
        <v>15855</v>
      </c>
      <c r="C85" s="15" t="s">
        <v>236</v>
      </c>
      <c r="D85" s="15">
        <v>167</v>
      </c>
      <c r="E85" s="15">
        <v>38</v>
      </c>
      <c r="F85" s="15">
        <f t="shared" si="5"/>
        <v>6346</v>
      </c>
      <c r="G85" s="15">
        <f t="shared" si="6"/>
        <v>1142.28</v>
      </c>
      <c r="H85" s="15">
        <f t="shared" si="4"/>
        <v>7488.28</v>
      </c>
    </row>
    <row r="86" spans="1:8" x14ac:dyDescent="0.25">
      <c r="A86" s="29">
        <v>38418</v>
      </c>
      <c r="B86" s="16">
        <v>15855</v>
      </c>
      <c r="C86" s="15" t="s">
        <v>236</v>
      </c>
      <c r="D86" s="15">
        <v>191</v>
      </c>
      <c r="E86" s="15">
        <v>38</v>
      </c>
      <c r="F86" s="15">
        <f t="shared" si="5"/>
        <v>7258</v>
      </c>
      <c r="G86" s="15">
        <f t="shared" si="6"/>
        <v>1306.44</v>
      </c>
      <c r="H86" s="15">
        <f t="shared" ref="H86:H112" si="7">G86+F86</f>
        <v>8564.44</v>
      </c>
    </row>
    <row r="87" spans="1:8" x14ac:dyDescent="0.25">
      <c r="A87" s="29">
        <v>38449</v>
      </c>
      <c r="B87" s="16">
        <v>15858</v>
      </c>
      <c r="C87" s="15" t="s">
        <v>237</v>
      </c>
      <c r="D87" s="15">
        <v>215</v>
      </c>
      <c r="E87" s="15">
        <v>1</v>
      </c>
      <c r="F87" s="15">
        <f t="shared" si="5"/>
        <v>215</v>
      </c>
      <c r="G87" s="15">
        <f t="shared" si="6"/>
        <v>38.699999999999996</v>
      </c>
      <c r="H87" s="15">
        <f t="shared" si="7"/>
        <v>253.7</v>
      </c>
    </row>
    <row r="88" spans="1:8" x14ac:dyDescent="0.25">
      <c r="A88" s="29">
        <v>38445</v>
      </c>
      <c r="B88" s="16">
        <v>15854</v>
      </c>
      <c r="C88" s="15" t="s">
        <v>238</v>
      </c>
      <c r="D88" s="15">
        <v>10</v>
      </c>
      <c r="E88" s="15">
        <v>60</v>
      </c>
      <c r="F88" s="15">
        <f t="shared" si="5"/>
        <v>600</v>
      </c>
      <c r="G88" s="15">
        <f t="shared" si="6"/>
        <v>108</v>
      </c>
      <c r="H88" s="15">
        <f t="shared" si="7"/>
        <v>708</v>
      </c>
    </row>
    <row r="89" spans="1:8" x14ac:dyDescent="0.25">
      <c r="A89" s="29">
        <v>38445</v>
      </c>
      <c r="B89" s="16">
        <v>15854</v>
      </c>
      <c r="C89" s="15" t="s">
        <v>238</v>
      </c>
      <c r="D89" s="15">
        <v>10</v>
      </c>
      <c r="E89" s="15">
        <v>60</v>
      </c>
      <c r="F89" s="15">
        <f t="shared" si="5"/>
        <v>600</v>
      </c>
      <c r="G89" s="15">
        <f t="shared" si="6"/>
        <v>108</v>
      </c>
      <c r="H89" s="15">
        <f t="shared" si="7"/>
        <v>708</v>
      </c>
    </row>
    <row r="90" spans="1:8" x14ac:dyDescent="0.25">
      <c r="A90" s="29">
        <v>38445</v>
      </c>
      <c r="B90" s="16">
        <v>15854</v>
      </c>
      <c r="C90" s="15" t="s">
        <v>238</v>
      </c>
      <c r="D90" s="15">
        <v>10</v>
      </c>
      <c r="E90" s="15">
        <v>60</v>
      </c>
      <c r="F90" s="15">
        <f t="shared" si="5"/>
        <v>600</v>
      </c>
      <c r="G90" s="15">
        <f t="shared" si="6"/>
        <v>108</v>
      </c>
      <c r="H90" s="15">
        <f t="shared" si="7"/>
        <v>708</v>
      </c>
    </row>
    <row r="91" spans="1:8" x14ac:dyDescent="0.25">
      <c r="A91" s="29">
        <v>38445</v>
      </c>
      <c r="B91" s="16">
        <v>15854</v>
      </c>
      <c r="C91" s="15" t="s">
        <v>238</v>
      </c>
      <c r="D91" s="15">
        <v>46</v>
      </c>
      <c r="E91" s="15">
        <v>60</v>
      </c>
      <c r="F91" s="15">
        <f t="shared" si="5"/>
        <v>2760</v>
      </c>
      <c r="G91" s="15">
        <f t="shared" si="6"/>
        <v>496.79999999999995</v>
      </c>
      <c r="H91" s="15">
        <f t="shared" si="7"/>
        <v>3256.8</v>
      </c>
    </row>
    <row r="92" spans="1:8" x14ac:dyDescent="0.25">
      <c r="A92" s="29">
        <v>38445</v>
      </c>
      <c r="B92" s="16">
        <v>15854</v>
      </c>
      <c r="C92" s="15" t="s">
        <v>238</v>
      </c>
      <c r="D92" s="15">
        <v>10</v>
      </c>
      <c r="E92" s="15">
        <v>60</v>
      </c>
      <c r="F92" s="15">
        <f t="shared" si="5"/>
        <v>600</v>
      </c>
      <c r="G92" s="15">
        <f t="shared" si="6"/>
        <v>108</v>
      </c>
      <c r="H92" s="15">
        <f t="shared" si="7"/>
        <v>708</v>
      </c>
    </row>
    <row r="93" spans="1:8" x14ac:dyDescent="0.25">
      <c r="A93" s="29">
        <v>38445</v>
      </c>
      <c r="B93" s="16">
        <v>15854</v>
      </c>
      <c r="C93" s="15" t="s">
        <v>238</v>
      </c>
      <c r="D93" s="15">
        <v>10</v>
      </c>
      <c r="E93" s="15">
        <v>60</v>
      </c>
      <c r="F93" s="15">
        <f t="shared" si="5"/>
        <v>600</v>
      </c>
      <c r="G93" s="15">
        <f t="shared" si="6"/>
        <v>108</v>
      </c>
      <c r="H93" s="15">
        <f t="shared" si="7"/>
        <v>708</v>
      </c>
    </row>
    <row r="94" spans="1:8" x14ac:dyDescent="0.25">
      <c r="A94" s="29">
        <v>38448</v>
      </c>
      <c r="B94" s="16">
        <v>15858</v>
      </c>
      <c r="C94" s="15" t="s">
        <v>239</v>
      </c>
      <c r="D94" s="15">
        <v>66</v>
      </c>
      <c r="E94" s="15">
        <v>1</v>
      </c>
      <c r="F94" s="15">
        <f t="shared" si="5"/>
        <v>66</v>
      </c>
      <c r="G94" s="15">
        <f t="shared" si="6"/>
        <v>11.879999999999999</v>
      </c>
      <c r="H94" s="15">
        <f t="shared" si="7"/>
        <v>77.88</v>
      </c>
    </row>
    <row r="95" spans="1:8" x14ac:dyDescent="0.25">
      <c r="A95" s="29">
        <v>38626</v>
      </c>
      <c r="B95" s="16">
        <v>15859</v>
      </c>
      <c r="C95" s="15" t="s">
        <v>239</v>
      </c>
      <c r="D95" s="15">
        <v>33</v>
      </c>
      <c r="E95" s="15">
        <v>54</v>
      </c>
      <c r="F95" s="15">
        <f t="shared" si="5"/>
        <v>1782</v>
      </c>
      <c r="G95" s="15">
        <f t="shared" si="6"/>
        <v>320.76</v>
      </c>
      <c r="H95" s="15">
        <f t="shared" si="7"/>
        <v>2102.7600000000002</v>
      </c>
    </row>
    <row r="96" spans="1:8" x14ac:dyDescent="0.25">
      <c r="A96" s="29">
        <v>38627</v>
      </c>
      <c r="B96" s="16">
        <v>15859</v>
      </c>
      <c r="C96" s="15" t="s">
        <v>239</v>
      </c>
      <c r="D96" s="15">
        <v>12</v>
      </c>
      <c r="E96" s="15">
        <v>54</v>
      </c>
      <c r="F96" s="15">
        <f t="shared" si="5"/>
        <v>648</v>
      </c>
      <c r="G96" s="15">
        <f t="shared" si="6"/>
        <v>116.64</v>
      </c>
      <c r="H96" s="15">
        <f t="shared" si="7"/>
        <v>764.64</v>
      </c>
    </row>
    <row r="97" spans="1:8" x14ac:dyDescent="0.25">
      <c r="A97" s="29">
        <v>38628</v>
      </c>
      <c r="B97" s="16">
        <v>15859</v>
      </c>
      <c r="C97" s="15" t="s">
        <v>239</v>
      </c>
      <c r="D97" s="15">
        <v>29</v>
      </c>
      <c r="E97" s="15">
        <v>54</v>
      </c>
      <c r="F97" s="15">
        <f t="shared" si="5"/>
        <v>1566</v>
      </c>
      <c r="G97" s="15">
        <f t="shared" si="6"/>
        <v>281.88</v>
      </c>
      <c r="H97" s="15">
        <f t="shared" si="7"/>
        <v>1847.88</v>
      </c>
    </row>
    <row r="98" spans="1:8" x14ac:dyDescent="0.25">
      <c r="A98" s="29">
        <v>38629</v>
      </c>
      <c r="B98" s="16">
        <v>15859</v>
      </c>
      <c r="C98" s="15" t="s">
        <v>239</v>
      </c>
      <c r="D98" s="15">
        <v>46</v>
      </c>
      <c r="E98" s="15">
        <v>54</v>
      </c>
      <c r="F98" s="15">
        <f t="shared" si="5"/>
        <v>2484</v>
      </c>
      <c r="G98" s="15">
        <f t="shared" si="6"/>
        <v>447.12</v>
      </c>
      <c r="H98" s="15">
        <f t="shared" si="7"/>
        <v>2931.12</v>
      </c>
    </row>
    <row r="99" spans="1:8" x14ac:dyDescent="0.25">
      <c r="A99" s="29">
        <v>38630</v>
      </c>
      <c r="B99" s="16">
        <v>15859</v>
      </c>
      <c r="C99" s="15" t="s">
        <v>239</v>
      </c>
      <c r="D99" s="15">
        <v>63</v>
      </c>
      <c r="E99" s="15">
        <v>54</v>
      </c>
      <c r="F99" s="15">
        <f t="shared" si="5"/>
        <v>3402</v>
      </c>
      <c r="G99" s="15">
        <f t="shared" si="6"/>
        <v>612.36</v>
      </c>
      <c r="H99" s="15">
        <f t="shared" si="7"/>
        <v>4014.36</v>
      </c>
    </row>
    <row r="100" spans="1:8" x14ac:dyDescent="0.25">
      <c r="A100" s="29">
        <v>38696</v>
      </c>
      <c r="B100" s="16">
        <v>15859</v>
      </c>
      <c r="C100" s="15" t="s">
        <v>239</v>
      </c>
      <c r="D100" s="15">
        <v>80</v>
      </c>
      <c r="E100" s="15">
        <v>54</v>
      </c>
      <c r="F100" s="15">
        <f t="shared" si="5"/>
        <v>4320</v>
      </c>
      <c r="G100" s="15">
        <f t="shared" si="6"/>
        <v>777.6</v>
      </c>
      <c r="H100" s="15">
        <f t="shared" si="7"/>
        <v>5097.6000000000004</v>
      </c>
    </row>
    <row r="101" spans="1:8" x14ac:dyDescent="0.25">
      <c r="A101" s="29">
        <v>38697</v>
      </c>
      <c r="B101" s="16">
        <v>15859</v>
      </c>
      <c r="C101" s="15" t="s">
        <v>239</v>
      </c>
      <c r="D101" s="15">
        <v>97</v>
      </c>
      <c r="E101" s="15">
        <v>54</v>
      </c>
      <c r="F101" s="15">
        <f t="shared" si="5"/>
        <v>5238</v>
      </c>
      <c r="G101" s="15">
        <f t="shared" si="6"/>
        <v>942.83999999999992</v>
      </c>
      <c r="H101" s="15">
        <f t="shared" si="7"/>
        <v>6180.84</v>
      </c>
    </row>
    <row r="102" spans="1:8" x14ac:dyDescent="0.25">
      <c r="A102" s="29">
        <v>38698</v>
      </c>
      <c r="B102" s="16">
        <v>15859</v>
      </c>
      <c r="C102" s="15" t="s">
        <v>239</v>
      </c>
      <c r="D102" s="15">
        <v>114</v>
      </c>
      <c r="E102" s="15">
        <v>54</v>
      </c>
      <c r="F102" s="15">
        <f t="shared" si="5"/>
        <v>6156</v>
      </c>
      <c r="G102" s="15">
        <f t="shared" si="6"/>
        <v>1108.08</v>
      </c>
      <c r="H102" s="15">
        <f t="shared" si="7"/>
        <v>7264.08</v>
      </c>
    </row>
    <row r="103" spans="1:8" x14ac:dyDescent="0.25">
      <c r="A103" s="29">
        <v>38699</v>
      </c>
      <c r="B103" s="16">
        <v>15859</v>
      </c>
      <c r="C103" s="15" t="s">
        <v>239</v>
      </c>
      <c r="D103" s="15">
        <v>131</v>
      </c>
      <c r="E103" s="15">
        <v>54</v>
      </c>
      <c r="F103" s="15">
        <f t="shared" si="5"/>
        <v>7074</v>
      </c>
      <c r="G103" s="15">
        <f t="shared" si="6"/>
        <v>1273.32</v>
      </c>
      <c r="H103" s="15">
        <f t="shared" si="7"/>
        <v>8347.32</v>
      </c>
    </row>
    <row r="104" spans="1:8" x14ac:dyDescent="0.25">
      <c r="A104" s="29">
        <v>38571</v>
      </c>
      <c r="B104" s="16">
        <v>15861</v>
      </c>
      <c r="C104" s="15" t="s">
        <v>240</v>
      </c>
      <c r="D104" s="15">
        <v>148</v>
      </c>
      <c r="E104" s="15">
        <v>150</v>
      </c>
      <c r="F104" s="15">
        <f t="shared" si="5"/>
        <v>22200</v>
      </c>
      <c r="G104" s="15">
        <f t="shared" si="6"/>
        <v>3996</v>
      </c>
      <c r="H104" s="15">
        <f t="shared" si="7"/>
        <v>26196</v>
      </c>
    </row>
    <row r="105" spans="1:8" x14ac:dyDescent="0.25">
      <c r="A105" s="29">
        <v>38572</v>
      </c>
      <c r="B105" s="16">
        <v>15861</v>
      </c>
      <c r="C105" s="15" t="s">
        <v>240</v>
      </c>
      <c r="D105" s="15">
        <v>165</v>
      </c>
      <c r="E105" s="15">
        <v>150</v>
      </c>
      <c r="F105" s="15">
        <f t="shared" si="5"/>
        <v>24750</v>
      </c>
      <c r="G105" s="15">
        <f t="shared" si="6"/>
        <v>4455</v>
      </c>
      <c r="H105" s="15">
        <f t="shared" si="7"/>
        <v>29205</v>
      </c>
    </row>
    <row r="106" spans="1:8" x14ac:dyDescent="0.25">
      <c r="A106" s="29">
        <v>38573</v>
      </c>
      <c r="B106" s="16">
        <v>15861</v>
      </c>
      <c r="C106" s="15" t="s">
        <v>240</v>
      </c>
      <c r="D106" s="15">
        <v>182</v>
      </c>
      <c r="E106" s="15">
        <v>150</v>
      </c>
      <c r="F106" s="15">
        <f t="shared" si="5"/>
        <v>27300</v>
      </c>
      <c r="G106" s="15">
        <f t="shared" si="6"/>
        <v>4914</v>
      </c>
      <c r="H106" s="15">
        <f t="shared" si="7"/>
        <v>32214</v>
      </c>
    </row>
    <row r="107" spans="1:8" x14ac:dyDescent="0.25">
      <c r="A107" s="29">
        <v>38574</v>
      </c>
      <c r="B107" s="16">
        <v>15861</v>
      </c>
      <c r="C107" s="15" t="s">
        <v>240</v>
      </c>
      <c r="D107" s="15">
        <v>199</v>
      </c>
      <c r="E107" s="15">
        <v>150</v>
      </c>
      <c r="F107" s="15">
        <f t="shared" si="5"/>
        <v>29850</v>
      </c>
      <c r="G107" s="15">
        <f t="shared" si="6"/>
        <v>5373</v>
      </c>
      <c r="H107" s="15">
        <f t="shared" si="7"/>
        <v>35223</v>
      </c>
    </row>
    <row r="108" spans="1:8" x14ac:dyDescent="0.25">
      <c r="A108" s="29">
        <v>38575</v>
      </c>
      <c r="B108" s="16">
        <v>15861</v>
      </c>
      <c r="C108" s="15" t="s">
        <v>240</v>
      </c>
      <c r="D108" s="15">
        <v>13</v>
      </c>
      <c r="E108" s="15">
        <v>150</v>
      </c>
      <c r="F108" s="15">
        <f t="shared" si="5"/>
        <v>1950</v>
      </c>
      <c r="G108" s="15">
        <f t="shared" si="6"/>
        <v>351</v>
      </c>
      <c r="H108" s="15">
        <f t="shared" si="7"/>
        <v>2301</v>
      </c>
    </row>
    <row r="109" spans="1:8" x14ac:dyDescent="0.25">
      <c r="A109" s="29">
        <v>38576</v>
      </c>
      <c r="B109" s="16">
        <v>15861</v>
      </c>
      <c r="C109" s="15" t="s">
        <v>240</v>
      </c>
      <c r="D109" s="15">
        <v>13</v>
      </c>
      <c r="E109" s="15">
        <v>150</v>
      </c>
      <c r="F109" s="15">
        <f t="shared" si="5"/>
        <v>1950</v>
      </c>
      <c r="G109" s="15">
        <f t="shared" si="6"/>
        <v>351</v>
      </c>
      <c r="H109" s="15">
        <f t="shared" si="7"/>
        <v>2301</v>
      </c>
    </row>
    <row r="110" spans="1:8" x14ac:dyDescent="0.25">
      <c r="A110" s="29">
        <v>38577</v>
      </c>
      <c r="B110" s="16">
        <v>15861</v>
      </c>
      <c r="C110" s="15" t="s">
        <v>240</v>
      </c>
      <c r="D110" s="15">
        <v>13</v>
      </c>
      <c r="E110" s="15">
        <v>150</v>
      </c>
      <c r="F110" s="15">
        <f t="shared" si="5"/>
        <v>1950</v>
      </c>
      <c r="G110" s="15">
        <f t="shared" si="6"/>
        <v>351</v>
      </c>
      <c r="H110" s="15">
        <f t="shared" si="7"/>
        <v>2301</v>
      </c>
    </row>
    <row r="111" spans="1:8" x14ac:dyDescent="0.25">
      <c r="A111" s="29">
        <v>38596</v>
      </c>
      <c r="B111" s="16">
        <v>15861</v>
      </c>
      <c r="C111" s="15" t="s">
        <v>240</v>
      </c>
      <c r="D111" s="15">
        <v>13</v>
      </c>
      <c r="E111" s="15">
        <v>150</v>
      </c>
      <c r="F111" s="15">
        <f t="shared" si="5"/>
        <v>1950</v>
      </c>
      <c r="G111" s="15">
        <f t="shared" si="6"/>
        <v>351</v>
      </c>
      <c r="H111" s="15">
        <f t="shared" si="7"/>
        <v>2301</v>
      </c>
    </row>
    <row r="112" spans="1:8" x14ac:dyDescent="0.25">
      <c r="A112" s="29">
        <v>38597</v>
      </c>
      <c r="B112" s="16">
        <v>15861</v>
      </c>
      <c r="C112" s="15" t="s">
        <v>240</v>
      </c>
      <c r="D112" s="15">
        <v>13</v>
      </c>
      <c r="E112" s="15">
        <v>150</v>
      </c>
      <c r="F112" s="15">
        <f t="shared" si="5"/>
        <v>1950</v>
      </c>
      <c r="G112" s="15">
        <f t="shared" si="6"/>
        <v>351</v>
      </c>
      <c r="H112" s="15">
        <f t="shared" si="7"/>
        <v>2301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Mat.Fonk.</vt:lpstr>
      <vt:lpstr>Met.Fonk.</vt:lpstr>
      <vt:lpstr>Tarih Fonksiyonları</vt:lpstr>
      <vt:lpstr>ParçaAl</vt:lpstr>
      <vt:lpstr>Sıralama</vt:lpstr>
      <vt:lpstr>Eğer_1</vt:lpstr>
      <vt:lpstr>Eğer_2</vt:lpstr>
      <vt:lpstr>Eğer_3</vt:lpstr>
      <vt:lpstr>Eğer_4</vt:lpstr>
      <vt:lpstr>Eğer-5</vt:lpstr>
      <vt:lpstr>Veri Doğ.Mantık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ikeskin</dc:creator>
  <cp:lastModifiedBy>keskin</cp:lastModifiedBy>
  <dcterms:created xsi:type="dcterms:W3CDTF">2012-11-05T12:21:01Z</dcterms:created>
  <dcterms:modified xsi:type="dcterms:W3CDTF">2014-12-05T08:31:45Z</dcterms:modified>
</cp:coreProperties>
</file>